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prg\Software\node.js\Accounting\"/>
    </mc:Choice>
  </mc:AlternateContent>
  <bookViews>
    <workbookView xWindow="0" yWindow="0" windowWidth="20430" windowHeight="6600"/>
  </bookViews>
  <sheets>
    <sheet name="CCTASK" sheetId="1" r:id="rId1"/>
    <sheet name="Tabelle1" sheetId="2" r:id="rId2"/>
    <sheet name="Tabelle2" sheetId="3" r:id="rId3"/>
    <sheet name="Tarife" sheetId="4" r:id="rId4"/>
  </sheets>
  <externalReferences>
    <externalReference r:id="rId5"/>
  </externalReferences>
  <definedNames>
    <definedName name="_xlnm._FilterDatabase" localSheetId="0" hidden="1">CCTASK!$A$1:$O$492</definedName>
    <definedName name="APIDS">#REF!</definedName>
    <definedName name="ELGASPOCAPLT3">'[1]Zusatz-Informationen'!$J$6</definedName>
    <definedName name="ELGASPOCGSUT1">'[1]Zusatz-Informationen'!$G$6</definedName>
    <definedName name="ELGASPOCGSUT2">'[1]Zusatz-Informationen'!$H$6</definedName>
    <definedName name="ELGASPOCGSUT3">'[1]Zusatz-Informationen'!$I$6</definedName>
    <definedName name="ELGASPOCPTSUM">'[1]Zusatz-Informationen'!$K$6</definedName>
    <definedName name="GKFAKT">[1]Parameter!$F$9</definedName>
    <definedName name="JAHRPT">[1]Parameter!$F$8</definedName>
    <definedName name="LEISTUNGSKOSTEN">#REF!</definedName>
    <definedName name="LEISTUNGSPHASEN">#REF!</definedName>
    <definedName name="LEISTUNGSPT">#REF!</definedName>
    <definedName name="LEISTUNGSPTSUMMEN">#REF!</definedName>
    <definedName name="OPERCLRCUCCNETTO">'[1]Zusatz-Informationen'!$P$21</definedName>
    <definedName name="OPERCLRCUCCPT">'[1]Zusatz-Informationen'!$M$21</definedName>
    <definedName name="RATES">Tarife!$B$43:$B$48</definedName>
    <definedName name="TAGSAETZE">[1]Parameter!$D$7:$D$10</definedName>
    <definedName name="TAGSTUNDEN">[1]Parameter!$F$6</definedName>
    <definedName name="TARIFKLASSEN">[1]Parameter!$B$7:$B$10</definedName>
    <definedName name="TARKLASSES">Tarife!$A$43:$A$48</definedName>
    <definedName name="USKURZZS">Tarife!$A$4:$A$40</definedName>
    <definedName name="USRATES">Tarife!$C$4:$C$40</definedName>
    <definedName name="ZUSCHLAGSUMME">'[1]Gesamtaufstellung 2017'!$G$40</definedName>
  </definedNames>
  <calcPr calcId="152511"/>
</workbook>
</file>

<file path=xl/calcChain.xml><?xml version="1.0" encoding="utf-8"?>
<calcChain xmlns="http://schemas.openxmlformats.org/spreadsheetml/2006/main">
  <c r="I427" i="1" l="1"/>
  <c r="J427" i="1" s="1"/>
  <c r="I426" i="1"/>
  <c r="J426" i="1" s="1"/>
  <c r="I425" i="1"/>
  <c r="J425" i="1" s="1"/>
  <c r="I424" i="1"/>
  <c r="J424" i="1" s="1"/>
  <c r="I423" i="1"/>
  <c r="J423" i="1" s="1"/>
  <c r="I421" i="1"/>
  <c r="J421" i="1" s="1"/>
  <c r="I420" i="1"/>
  <c r="J420" i="1" s="1"/>
  <c r="I419" i="1"/>
  <c r="J419" i="1" s="1"/>
  <c r="I418" i="1"/>
  <c r="J418" i="1" s="1"/>
  <c r="I417" i="1"/>
  <c r="J417" i="1" s="1"/>
  <c r="I407" i="1"/>
  <c r="J407" i="1" s="1"/>
  <c r="I406" i="1"/>
  <c r="J406" i="1" s="1"/>
  <c r="I405" i="1"/>
  <c r="J405" i="1" s="1"/>
  <c r="H404" i="1"/>
  <c r="H403" i="1" s="1"/>
  <c r="I412" i="1"/>
  <c r="J412" i="1" s="1"/>
  <c r="I413" i="1"/>
  <c r="J413" i="1" s="1"/>
  <c r="I414" i="1"/>
  <c r="J414" i="1" s="1"/>
  <c r="I415" i="1"/>
  <c r="J415" i="1" s="1"/>
  <c r="I411" i="1"/>
  <c r="J411" i="1" s="1"/>
  <c r="H422" i="1"/>
  <c r="H416" i="1"/>
  <c r="H410" i="1"/>
  <c r="H438" i="1"/>
  <c r="J443" i="1"/>
  <c r="I443" i="1"/>
  <c r="I442" i="1"/>
  <c r="J442" i="1" s="1"/>
  <c r="I441" i="1"/>
  <c r="J441" i="1" s="1"/>
  <c r="I440" i="1"/>
  <c r="J440" i="1" s="1"/>
  <c r="I439" i="1"/>
  <c r="J439" i="1" s="1"/>
  <c r="I437" i="1"/>
  <c r="J437" i="1" s="1"/>
  <c r="I436" i="1"/>
  <c r="J436" i="1" s="1"/>
  <c r="I435" i="1"/>
  <c r="J435" i="1" s="1"/>
  <c r="I434" i="1"/>
  <c r="J434" i="1" s="1"/>
  <c r="I433" i="1"/>
  <c r="J433" i="1" s="1"/>
  <c r="H432" i="1"/>
  <c r="I400" i="1"/>
  <c r="J400" i="1" s="1"/>
  <c r="I399" i="1"/>
  <c r="J399" i="1" s="1"/>
  <c r="I398" i="1"/>
  <c r="J398" i="1" s="1"/>
  <c r="I397" i="1"/>
  <c r="J397" i="1" s="1"/>
  <c r="I396" i="1"/>
  <c r="J396" i="1" s="1"/>
  <c r="H395" i="1"/>
  <c r="H394" i="1" s="1"/>
  <c r="H393" i="1" s="1"/>
  <c r="I389" i="1"/>
  <c r="J389" i="1" s="1"/>
  <c r="I390" i="1"/>
  <c r="J390" i="1"/>
  <c r="I391" i="1"/>
  <c r="J391" i="1" s="1"/>
  <c r="I388" i="1"/>
  <c r="J388" i="1" s="1"/>
  <c r="H387" i="1"/>
  <c r="J384" i="1"/>
  <c r="H377" i="1"/>
  <c r="H376" i="1" s="1"/>
  <c r="I379" i="1"/>
  <c r="J379" i="1" s="1"/>
  <c r="I378" i="1"/>
  <c r="J378" i="1" s="1"/>
  <c r="I386" i="1"/>
  <c r="J386" i="1" s="1"/>
  <c r="I385" i="1"/>
  <c r="J385" i="1" s="1"/>
  <c r="I384" i="1"/>
  <c r="H383" i="1"/>
  <c r="C30" i="4"/>
  <c r="C29" i="4"/>
  <c r="C28" i="4"/>
  <c r="C27" i="4"/>
  <c r="C26" i="4"/>
  <c r="C31" i="4"/>
  <c r="C32" i="4"/>
  <c r="C33" i="4"/>
  <c r="C34" i="4"/>
  <c r="C35" i="4"/>
  <c r="I380" i="1"/>
  <c r="J380" i="1" s="1"/>
  <c r="H321" i="1"/>
  <c r="H333" i="1"/>
  <c r="H332" i="1"/>
  <c r="H331" i="1"/>
  <c r="H330" i="1"/>
  <c r="H329" i="1"/>
  <c r="J438" i="1" l="1"/>
  <c r="I438" i="1" s="1"/>
  <c r="J416" i="1"/>
  <c r="J422" i="1"/>
  <c r="I422" i="1" s="1"/>
  <c r="H409" i="1"/>
  <c r="H402" i="1" s="1"/>
  <c r="J404" i="1"/>
  <c r="I404" i="1" s="1"/>
  <c r="I416" i="1"/>
  <c r="J410" i="1"/>
  <c r="H431" i="1"/>
  <c r="H430" i="1" s="1"/>
  <c r="J432" i="1"/>
  <c r="J431" i="1" s="1"/>
  <c r="J430" i="1" s="1"/>
  <c r="J383" i="1"/>
  <c r="I383" i="1" s="1"/>
  <c r="J395" i="1"/>
  <c r="J394" i="1" s="1"/>
  <c r="J393" i="1" s="1"/>
  <c r="I393" i="1" s="1"/>
  <c r="J387" i="1"/>
  <c r="I387" i="1" s="1"/>
  <c r="J377" i="1"/>
  <c r="J376" i="1" s="1"/>
  <c r="H382" i="1"/>
  <c r="H375" i="1" s="1"/>
  <c r="H374" i="1" s="1"/>
  <c r="H99" i="1"/>
  <c r="J409" i="1" l="1"/>
  <c r="I409" i="1" s="1"/>
  <c r="J403" i="1"/>
  <c r="I403" i="1" s="1"/>
  <c r="H401" i="1"/>
  <c r="I410" i="1"/>
  <c r="I430" i="1"/>
  <c r="I431" i="1"/>
  <c r="I432" i="1"/>
  <c r="I394" i="1"/>
  <c r="I395" i="1"/>
  <c r="J382" i="1"/>
  <c r="J375" i="1" s="1"/>
  <c r="J374" i="1" s="1"/>
  <c r="I377" i="1"/>
  <c r="C20" i="4"/>
  <c r="I101" i="1" s="1"/>
  <c r="J101" i="1" s="1"/>
  <c r="I183" i="1"/>
  <c r="J183" i="1" s="1"/>
  <c r="J402" i="1" l="1"/>
  <c r="I402" i="1" s="1"/>
  <c r="H349" i="1"/>
  <c r="H348" i="1" s="1"/>
  <c r="J401" i="1" l="1"/>
  <c r="I401" i="1" s="1"/>
  <c r="C24" i="4"/>
  <c r="C25" i="4"/>
  <c r="C23" i="4"/>
  <c r="C22" i="4"/>
  <c r="C21" i="4"/>
  <c r="I350" i="1" l="1"/>
  <c r="J350" i="1" s="1"/>
  <c r="I322" i="1"/>
  <c r="J322" i="1" s="1"/>
  <c r="I354" i="1"/>
  <c r="J354" i="1" s="1"/>
  <c r="I326" i="1"/>
  <c r="J326" i="1" s="1"/>
  <c r="I351" i="1"/>
  <c r="J351" i="1" s="1"/>
  <c r="I323" i="1"/>
  <c r="J323" i="1" s="1"/>
  <c r="I353" i="1"/>
  <c r="J353" i="1" s="1"/>
  <c r="I325" i="1"/>
  <c r="J325" i="1" s="1"/>
  <c r="I352" i="1"/>
  <c r="J352" i="1" s="1"/>
  <c r="I324" i="1"/>
  <c r="J324" i="1" s="1"/>
  <c r="J349" i="1" l="1"/>
  <c r="I349" i="1" s="1"/>
  <c r="J321" i="1"/>
  <c r="I321" i="1" s="1"/>
  <c r="H293" i="1"/>
  <c r="H201" i="1"/>
  <c r="H366" i="1"/>
  <c r="H365" i="1"/>
  <c r="H361" i="1" s="1"/>
  <c r="H355" i="1"/>
  <c r="H342" i="1"/>
  <c r="H335" i="1"/>
  <c r="H334" i="1" s="1"/>
  <c r="H328" i="1"/>
  <c r="H315" i="1"/>
  <c r="H309" i="1"/>
  <c r="H304" i="1"/>
  <c r="H299" i="1"/>
  <c r="H290" i="1"/>
  <c r="H282" i="1"/>
  <c r="H276" i="1"/>
  <c r="H269" i="1"/>
  <c r="H268" i="1" s="1"/>
  <c r="H262" i="1"/>
  <c r="H256" i="1"/>
  <c r="H252" i="1"/>
  <c r="H246" i="1"/>
  <c r="H242" i="1"/>
  <c r="H241" i="1"/>
  <c r="H235" i="1"/>
  <c r="J241" i="1"/>
  <c r="H229" i="1"/>
  <c r="H219" i="1"/>
  <c r="H224" i="1"/>
  <c r="H217" i="1"/>
  <c r="H215" i="1"/>
  <c r="H211" i="1"/>
  <c r="H210" i="1"/>
  <c r="H209" i="1"/>
  <c r="H208" i="1"/>
  <c r="H203" i="1"/>
  <c r="H196" i="1"/>
  <c r="H195" i="1"/>
  <c r="H194" i="1"/>
  <c r="J361" i="1"/>
  <c r="J366" i="1"/>
  <c r="J348" i="1" l="1"/>
  <c r="I348" i="1" s="1"/>
  <c r="H193" i="1"/>
  <c r="H192" i="1" s="1"/>
  <c r="I241" i="1"/>
  <c r="H234" i="1"/>
  <c r="H341" i="1"/>
  <c r="H327" i="1"/>
  <c r="H289" i="1"/>
  <c r="H275" i="1"/>
  <c r="H214" i="1"/>
  <c r="H206" i="1"/>
  <c r="H204" i="1"/>
  <c r="H199" i="1" l="1"/>
  <c r="H198" i="1" s="1"/>
  <c r="H288" i="1"/>
  <c r="H197" i="1" l="1"/>
  <c r="H449" i="1"/>
  <c r="H491" i="1"/>
  <c r="H490" i="1" s="1"/>
  <c r="H483" i="1"/>
  <c r="H476" i="1"/>
  <c r="H469" i="1"/>
  <c r="H461" i="1" s="1"/>
  <c r="H458" i="1"/>
  <c r="H446" i="1"/>
  <c r="H445" i="1" l="1"/>
  <c r="H457" i="1"/>
  <c r="H444" i="1" l="1"/>
  <c r="C37" i="4" l="1"/>
  <c r="I454" i="1" s="1"/>
  <c r="J454" i="1" s="1"/>
  <c r="C38" i="4"/>
  <c r="I474" i="1" s="1"/>
  <c r="J474" i="1" s="1"/>
  <c r="C39" i="4"/>
  <c r="C19" i="4"/>
  <c r="I485" i="1" s="1"/>
  <c r="J485" i="1" s="1"/>
  <c r="I448" i="1" l="1"/>
  <c r="J448" i="1" s="1"/>
  <c r="I463" i="1"/>
  <c r="J463" i="1" s="1"/>
  <c r="I478" i="1"/>
  <c r="J478" i="1" s="1"/>
  <c r="I467" i="1"/>
  <c r="J467" i="1" s="1"/>
  <c r="I481" i="1"/>
  <c r="J481" i="1" s="1"/>
  <c r="I488" i="1"/>
  <c r="J488" i="1" s="1"/>
  <c r="I471" i="1"/>
  <c r="J471" i="1" s="1"/>
  <c r="I466" i="1"/>
  <c r="J466" i="1" s="1"/>
  <c r="I473" i="1"/>
  <c r="J473" i="1" s="1"/>
  <c r="I480" i="1"/>
  <c r="J480" i="1" s="1"/>
  <c r="I451" i="1"/>
  <c r="J451" i="1" s="1"/>
  <c r="I460" i="1"/>
  <c r="J460" i="1" s="1"/>
  <c r="I489" i="1"/>
  <c r="J489" i="1" s="1"/>
  <c r="I295" i="1"/>
  <c r="J295" i="1" s="1"/>
  <c r="I287" i="1"/>
  <c r="J287" i="1" s="1"/>
  <c r="I283" i="1"/>
  <c r="J283" i="1" s="1"/>
  <c r="I278" i="1"/>
  <c r="J278" i="1" s="1"/>
  <c r="I261" i="1"/>
  <c r="J261" i="1" s="1"/>
  <c r="I257" i="1"/>
  <c r="J257" i="1" s="1"/>
  <c r="I250" i="1"/>
  <c r="J250" i="1" s="1"/>
  <c r="I203" i="1"/>
  <c r="J203" i="1" s="1"/>
  <c r="I239" i="1"/>
  <c r="J239" i="1" s="1"/>
  <c r="I360" i="1"/>
  <c r="J360" i="1" s="1"/>
  <c r="I356" i="1"/>
  <c r="J356" i="1" s="1"/>
  <c r="I337" i="1"/>
  <c r="J337" i="1" s="1"/>
  <c r="I333" i="1"/>
  <c r="J333" i="1" s="1"/>
  <c r="I329" i="1"/>
  <c r="J329" i="1" s="1"/>
  <c r="I317" i="1"/>
  <c r="J317" i="1" s="1"/>
  <c r="I292" i="1"/>
  <c r="J292" i="1" s="1"/>
  <c r="I223" i="1"/>
  <c r="J223" i="1" s="1"/>
  <c r="I207" i="1"/>
  <c r="J207" i="1" s="1"/>
  <c r="I291" i="1"/>
  <c r="J291" i="1" s="1"/>
  <c r="I232" i="1"/>
  <c r="J232" i="1" s="1"/>
  <c r="I228" i="1"/>
  <c r="J228" i="1" s="1"/>
  <c r="I222" i="1"/>
  <c r="J222" i="1" s="1"/>
  <c r="I274" i="1"/>
  <c r="J274" i="1" s="1"/>
  <c r="I270" i="1"/>
  <c r="J270" i="1" s="1"/>
  <c r="I264" i="1"/>
  <c r="J264" i="1" s="1"/>
  <c r="I243" i="1"/>
  <c r="J243" i="1" s="1"/>
  <c r="I202" i="1"/>
  <c r="J202" i="1" s="1"/>
  <c r="I311" i="1"/>
  <c r="J311" i="1" s="1"/>
  <c r="I298" i="1"/>
  <c r="J298" i="1" s="1"/>
  <c r="I294" i="1"/>
  <c r="J294" i="1" s="1"/>
  <c r="I281" i="1"/>
  <c r="J281" i="1" s="1"/>
  <c r="I277" i="1"/>
  <c r="J277" i="1" s="1"/>
  <c r="I271" i="1"/>
  <c r="J271" i="1" s="1"/>
  <c r="I255" i="1"/>
  <c r="J255" i="1" s="1"/>
  <c r="I245" i="1"/>
  <c r="J245" i="1" s="1"/>
  <c r="I249" i="1"/>
  <c r="J249" i="1" s="1"/>
  <c r="I201" i="1"/>
  <c r="J201" i="1" s="1"/>
  <c r="I196" i="1"/>
  <c r="J196" i="1" s="1"/>
  <c r="I238" i="1"/>
  <c r="J238" i="1" s="1"/>
  <c r="I340" i="1"/>
  <c r="J340" i="1" s="1"/>
  <c r="I336" i="1"/>
  <c r="J336" i="1" s="1"/>
  <c r="I320" i="1"/>
  <c r="J320" i="1" s="1"/>
  <c r="I316" i="1"/>
  <c r="J316" i="1" s="1"/>
  <c r="I344" i="1"/>
  <c r="J344" i="1" s="1"/>
  <c r="I300" i="1"/>
  <c r="J300" i="1" s="1"/>
  <c r="I195" i="1"/>
  <c r="J195" i="1" s="1"/>
  <c r="I347" i="1"/>
  <c r="J347" i="1" s="1"/>
  <c r="I306" i="1"/>
  <c r="J306" i="1" s="1"/>
  <c r="I284" i="1"/>
  <c r="J284" i="1" s="1"/>
  <c r="I267" i="1"/>
  <c r="J267" i="1" s="1"/>
  <c r="I263" i="1"/>
  <c r="J263" i="1" s="1"/>
  <c r="I258" i="1"/>
  <c r="J258" i="1" s="1"/>
  <c r="I253" i="1"/>
  <c r="J253" i="1" s="1"/>
  <c r="I251" i="1"/>
  <c r="J251" i="1" s="1"/>
  <c r="I247" i="1"/>
  <c r="J247" i="1" s="1"/>
  <c r="I200" i="1"/>
  <c r="J200" i="1" s="1"/>
  <c r="I194" i="1"/>
  <c r="J194" i="1" s="1"/>
  <c r="I240" i="1"/>
  <c r="J240" i="1" s="1"/>
  <c r="I236" i="1"/>
  <c r="J236" i="1" s="1"/>
  <c r="I357" i="1"/>
  <c r="J357" i="1" s="1"/>
  <c r="I330" i="1"/>
  <c r="J330" i="1" s="1"/>
  <c r="I314" i="1"/>
  <c r="J314" i="1" s="1"/>
  <c r="I310" i="1"/>
  <c r="J310" i="1" s="1"/>
  <c r="I305" i="1"/>
  <c r="J305" i="1" s="1"/>
  <c r="I208" i="1"/>
  <c r="J208" i="1" s="1"/>
  <c r="I343" i="1"/>
  <c r="J343" i="1" s="1"/>
  <c r="I301" i="1"/>
  <c r="J301" i="1" s="1"/>
  <c r="I227" i="1"/>
  <c r="J227" i="1" s="1"/>
  <c r="I205" i="1"/>
  <c r="J205" i="1" s="1"/>
  <c r="J204" i="1" s="1"/>
  <c r="I204" i="1" s="1"/>
  <c r="I209" i="1"/>
  <c r="J209" i="1" s="1"/>
  <c r="I456" i="1"/>
  <c r="J456" i="1" s="1"/>
  <c r="I468" i="1"/>
  <c r="J468" i="1" s="1"/>
  <c r="I475" i="1"/>
  <c r="J475" i="1" s="1"/>
  <c r="I482" i="1"/>
  <c r="J482" i="1" s="1"/>
  <c r="I487" i="1"/>
  <c r="J487" i="1" s="1"/>
  <c r="I272" i="1"/>
  <c r="J272" i="1" s="1"/>
  <c r="I266" i="1"/>
  <c r="J266" i="1" s="1"/>
  <c r="I244" i="1"/>
  <c r="J244" i="1" s="1"/>
  <c r="I345" i="1"/>
  <c r="J345" i="1" s="1"/>
  <c r="I313" i="1"/>
  <c r="J313" i="1" s="1"/>
  <c r="I308" i="1"/>
  <c r="J308" i="1" s="1"/>
  <c r="I303" i="1"/>
  <c r="J303" i="1" s="1"/>
  <c r="I233" i="1"/>
  <c r="J233" i="1" s="1"/>
  <c r="I211" i="1"/>
  <c r="J211" i="1" s="1"/>
  <c r="I312" i="1"/>
  <c r="J312" i="1" s="1"/>
  <c r="I210" i="1"/>
  <c r="J210" i="1" s="1"/>
  <c r="I285" i="1"/>
  <c r="J285" i="1" s="1"/>
  <c r="I280" i="1"/>
  <c r="J280" i="1" s="1"/>
  <c r="I259" i="1"/>
  <c r="J259" i="1" s="1"/>
  <c r="I254" i="1"/>
  <c r="J254" i="1" s="1"/>
  <c r="I248" i="1"/>
  <c r="J248" i="1" s="1"/>
  <c r="I237" i="1"/>
  <c r="J237" i="1" s="1"/>
  <c r="I358" i="1"/>
  <c r="J358" i="1" s="1"/>
  <c r="I319" i="1"/>
  <c r="J319" i="1" s="1"/>
  <c r="I286" i="1"/>
  <c r="J286" i="1" s="1"/>
  <c r="I265" i="1"/>
  <c r="J265" i="1" s="1"/>
  <c r="I260" i="1"/>
  <c r="J260" i="1" s="1"/>
  <c r="I359" i="1"/>
  <c r="J359" i="1" s="1"/>
  <c r="I332" i="1"/>
  <c r="J332" i="1" s="1"/>
  <c r="I307" i="1"/>
  <c r="J307" i="1" s="1"/>
  <c r="I297" i="1"/>
  <c r="J297" i="1" s="1"/>
  <c r="I339" i="1"/>
  <c r="J339" i="1" s="1"/>
  <c r="I331" i="1"/>
  <c r="J331" i="1" s="1"/>
  <c r="I296" i="1"/>
  <c r="J296" i="1" s="1"/>
  <c r="I279" i="1"/>
  <c r="J279" i="1" s="1"/>
  <c r="I273" i="1"/>
  <c r="J273" i="1" s="1"/>
  <c r="I338" i="1"/>
  <c r="J338" i="1" s="1"/>
  <c r="I318" i="1"/>
  <c r="J318" i="1" s="1"/>
  <c r="I346" i="1"/>
  <c r="J346" i="1" s="1"/>
  <c r="I302" i="1"/>
  <c r="J302" i="1" s="1"/>
  <c r="I455" i="1"/>
  <c r="J455" i="1" s="1"/>
  <c r="J193" i="1" l="1"/>
  <c r="J192" i="1" s="1"/>
  <c r="I192" i="1" s="1"/>
  <c r="J235" i="1"/>
  <c r="I235" i="1" s="1"/>
  <c r="J246" i="1"/>
  <c r="I246" i="1" s="1"/>
  <c r="J262" i="1"/>
  <c r="I262" i="1" s="1"/>
  <c r="J315" i="1"/>
  <c r="I315" i="1" s="1"/>
  <c r="J342" i="1"/>
  <c r="J309" i="1"/>
  <c r="J252" i="1"/>
  <c r="I252" i="1" s="1"/>
  <c r="J299" i="1"/>
  <c r="I299" i="1" s="1"/>
  <c r="J293" i="1"/>
  <c r="J328" i="1"/>
  <c r="J256" i="1"/>
  <c r="I256" i="1" s="1"/>
  <c r="J276" i="1"/>
  <c r="J335" i="1"/>
  <c r="J242" i="1"/>
  <c r="I242" i="1" s="1"/>
  <c r="J290" i="1"/>
  <c r="J304" i="1"/>
  <c r="I304" i="1" s="1"/>
  <c r="J269" i="1"/>
  <c r="J355" i="1"/>
  <c r="I355" i="1" s="1"/>
  <c r="J282" i="1"/>
  <c r="I282" i="1" s="1"/>
  <c r="C11" i="4"/>
  <c r="C10" i="4"/>
  <c r="I193" i="1" l="1"/>
  <c r="J234" i="1"/>
  <c r="I234" i="1" s="1"/>
  <c r="I464" i="1"/>
  <c r="J464" i="1" s="1"/>
  <c r="I452" i="1"/>
  <c r="J452" i="1" s="1"/>
  <c r="I276" i="1"/>
  <c r="J275" i="1"/>
  <c r="I275" i="1" s="1"/>
  <c r="I290" i="1"/>
  <c r="J289" i="1"/>
  <c r="I335" i="1"/>
  <c r="J334" i="1"/>
  <c r="I334" i="1" s="1"/>
  <c r="I328" i="1"/>
  <c r="J327" i="1"/>
  <c r="I327" i="1" s="1"/>
  <c r="I453" i="1"/>
  <c r="J453" i="1" s="1"/>
  <c r="I486" i="1"/>
  <c r="J486" i="1" s="1"/>
  <c r="I269" i="1"/>
  <c r="J268" i="1"/>
  <c r="I342" i="1"/>
  <c r="J341" i="1"/>
  <c r="I341" i="1" s="1"/>
  <c r="I472" i="1"/>
  <c r="J472" i="1" s="1"/>
  <c r="I479" i="1"/>
  <c r="J479" i="1" s="1"/>
  <c r="I465" i="1"/>
  <c r="J465" i="1" s="1"/>
  <c r="H114" i="1"/>
  <c r="H104" i="1"/>
  <c r="H94" i="1"/>
  <c r="H88" i="1"/>
  <c r="H78" i="1"/>
  <c r="H71" i="1"/>
  <c r="H65" i="1"/>
  <c r="H56" i="1"/>
  <c r="H49" i="1"/>
  <c r="H41" i="1"/>
  <c r="I289" i="1" l="1"/>
  <c r="J288" i="1"/>
  <c r="I288" i="1" s="1"/>
  <c r="H7" i="1"/>
  <c r="H6" i="1"/>
  <c r="C36" i="4" l="1"/>
  <c r="I112" i="1" s="1"/>
  <c r="C18" i="4"/>
  <c r="C17" i="4"/>
  <c r="I118" i="1" s="1"/>
  <c r="H32" i="1"/>
  <c r="H28" i="1"/>
  <c r="H26" i="1"/>
  <c r="H23" i="1"/>
  <c r="H17" i="1"/>
  <c r="H20" i="1"/>
  <c r="C5" i="4"/>
  <c r="I152" i="1" s="1"/>
  <c r="C6" i="4"/>
  <c r="I13" i="1" s="1"/>
  <c r="J13" i="1" s="1"/>
  <c r="C7" i="4"/>
  <c r="I179" i="1" s="1"/>
  <c r="J179" i="1" s="1"/>
  <c r="C8" i="4"/>
  <c r="C9" i="4"/>
  <c r="C12" i="4"/>
  <c r="C13" i="4"/>
  <c r="C14" i="4"/>
  <c r="C15" i="4"/>
  <c r="I102" i="1" s="1"/>
  <c r="J102" i="1" s="1"/>
  <c r="C16" i="4"/>
  <c r="C40" i="4"/>
  <c r="C4" i="4"/>
  <c r="I159" i="1" s="1"/>
  <c r="J159" i="1" s="1"/>
  <c r="B48" i="4"/>
  <c r="H5" i="1"/>
  <c r="J186" i="1"/>
  <c r="J184" i="1"/>
  <c r="I54" i="1" l="1"/>
  <c r="I100" i="1"/>
  <c r="J100" i="1" s="1"/>
  <c r="J99" i="1" s="1"/>
  <c r="I108" i="1"/>
  <c r="I180" i="1"/>
  <c r="J180" i="1" s="1"/>
  <c r="I19" i="1"/>
  <c r="J19" i="1" s="1"/>
  <c r="I231" i="1"/>
  <c r="J231" i="1" s="1"/>
  <c r="I226" i="1"/>
  <c r="J226" i="1" s="1"/>
  <c r="I221" i="1"/>
  <c r="J221" i="1" s="1"/>
  <c r="I42" i="1"/>
  <c r="I182" i="1"/>
  <c r="J182" i="1" s="1"/>
  <c r="I70" i="1"/>
  <c r="J70" i="1" s="1"/>
  <c r="I113" i="1"/>
  <c r="J113" i="1" s="1"/>
  <c r="I18" i="1"/>
  <c r="J18" i="1" s="1"/>
  <c r="J17" i="1" s="1"/>
  <c r="I230" i="1"/>
  <c r="J230" i="1" s="1"/>
  <c r="J229" i="1" s="1"/>
  <c r="I229" i="1" s="1"/>
  <c r="I225" i="1"/>
  <c r="J225" i="1" s="1"/>
  <c r="J224" i="1" s="1"/>
  <c r="I224" i="1" s="1"/>
  <c r="I216" i="1"/>
  <c r="J216" i="1" s="1"/>
  <c r="J215" i="1" s="1"/>
  <c r="I220" i="1"/>
  <c r="J220" i="1" s="1"/>
  <c r="I212" i="1"/>
  <c r="J212" i="1" s="1"/>
  <c r="J206" i="1" s="1"/>
  <c r="I218" i="1"/>
  <c r="J218" i="1" s="1"/>
  <c r="J217" i="1" s="1"/>
  <c r="I217" i="1" s="1"/>
  <c r="I176" i="1"/>
  <c r="J176" i="1" s="1"/>
  <c r="I459" i="1"/>
  <c r="J459" i="1" s="1"/>
  <c r="J458" i="1" s="1"/>
  <c r="I450" i="1"/>
  <c r="J450" i="1" s="1"/>
  <c r="J449" i="1" s="1"/>
  <c r="I484" i="1"/>
  <c r="J484" i="1" s="1"/>
  <c r="J483" i="1" s="1"/>
  <c r="I25" i="1"/>
  <c r="J25" i="1" s="1"/>
  <c r="I64" i="1"/>
  <c r="J64" i="1" s="1"/>
  <c r="I109" i="1"/>
  <c r="J109" i="1" s="1"/>
  <c r="I111" i="1"/>
  <c r="J111" i="1" s="1"/>
  <c r="I477" i="1"/>
  <c r="J477" i="1" s="1"/>
  <c r="J476" i="1" s="1"/>
  <c r="I462" i="1"/>
  <c r="J462" i="1" s="1"/>
  <c r="I492" i="1"/>
  <c r="J492" i="1" s="1"/>
  <c r="J491" i="1" s="1"/>
  <c r="J490" i="1" s="1"/>
  <c r="I470" i="1"/>
  <c r="J470" i="1" s="1"/>
  <c r="J469" i="1" s="1"/>
  <c r="I447" i="1"/>
  <c r="J447" i="1" s="1"/>
  <c r="J446" i="1" s="1"/>
  <c r="I124" i="1"/>
  <c r="I160" i="1"/>
  <c r="I127" i="1"/>
  <c r="I143" i="1"/>
  <c r="J143" i="1" s="1"/>
  <c r="I110" i="1"/>
  <c r="I115" i="1"/>
  <c r="I138" i="1"/>
  <c r="I149" i="1"/>
  <c r="I167" i="1"/>
  <c r="J167" i="1" s="1"/>
  <c r="I131" i="1"/>
  <c r="I157" i="1"/>
  <c r="I171" i="1"/>
  <c r="I123" i="1"/>
  <c r="I164" i="1"/>
  <c r="I129" i="1"/>
  <c r="I130" i="1"/>
  <c r="I145" i="1"/>
  <c r="I156" i="1"/>
  <c r="I163" i="1"/>
  <c r="I170" i="1"/>
  <c r="I77" i="1"/>
  <c r="I86" i="1"/>
  <c r="J86" i="1" s="1"/>
  <c r="I12" i="1"/>
  <c r="J12" i="1" s="1"/>
  <c r="I40" i="1"/>
  <c r="J40" i="1" s="1"/>
  <c r="I58" i="1"/>
  <c r="I107" i="1"/>
  <c r="I119" i="1"/>
  <c r="J119" i="1" s="1"/>
  <c r="I117" i="1"/>
  <c r="I126" i="1"/>
  <c r="I133" i="1"/>
  <c r="I135" i="1"/>
  <c r="I137" i="1"/>
  <c r="I148" i="1"/>
  <c r="I144" i="1"/>
  <c r="I155" i="1"/>
  <c r="I162" i="1"/>
  <c r="I173" i="1"/>
  <c r="I169" i="1"/>
  <c r="I139" i="1"/>
  <c r="I146" i="1"/>
  <c r="I153" i="1"/>
  <c r="I11" i="1"/>
  <c r="J11" i="1" s="1"/>
  <c r="I63" i="1"/>
  <c r="J63" i="1" s="1"/>
  <c r="I8" i="1"/>
  <c r="J8" i="1" s="1"/>
  <c r="I116" i="1"/>
  <c r="I125" i="1"/>
  <c r="I132" i="1"/>
  <c r="I140" i="1"/>
  <c r="I136" i="1"/>
  <c r="I147" i="1"/>
  <c r="I151" i="1"/>
  <c r="J151" i="1" s="1"/>
  <c r="I154" i="1"/>
  <c r="I165" i="1"/>
  <c r="I161" i="1"/>
  <c r="I172" i="1"/>
  <c r="I168" i="1"/>
  <c r="I83" i="1"/>
  <c r="I81" i="1"/>
  <c r="I96" i="1"/>
  <c r="I7" i="1"/>
  <c r="J7" i="1" s="1"/>
  <c r="I9" i="1"/>
  <c r="J9" i="1" s="1"/>
  <c r="I27" i="1"/>
  <c r="J27" i="1" s="1"/>
  <c r="J26" i="1" s="1"/>
  <c r="I38" i="1"/>
  <c r="J38" i="1" s="1"/>
  <c r="I47" i="1"/>
  <c r="I62" i="1"/>
  <c r="I93" i="1"/>
  <c r="I21" i="1"/>
  <c r="J21" i="1" s="1"/>
  <c r="I39" i="1"/>
  <c r="J39" i="1" s="1"/>
  <c r="I48" i="1"/>
  <c r="I55" i="1"/>
  <c r="I68" i="1"/>
  <c r="I105" i="1"/>
  <c r="I15" i="1"/>
  <c r="J15" i="1" s="1"/>
  <c r="I29" i="1"/>
  <c r="J29" i="1" s="1"/>
  <c r="I36" i="1"/>
  <c r="J36" i="1" s="1"/>
  <c r="I45" i="1"/>
  <c r="I61" i="1"/>
  <c r="I76" i="1"/>
  <c r="I98" i="1"/>
  <c r="I106" i="1"/>
  <c r="I89" i="1"/>
  <c r="I50" i="1"/>
  <c r="I95" i="1"/>
  <c r="I57" i="1"/>
  <c r="I33" i="1"/>
  <c r="J33" i="1" s="1"/>
  <c r="I24" i="1"/>
  <c r="J24" i="1" s="1"/>
  <c r="I79" i="1"/>
  <c r="I75" i="1"/>
  <c r="I46" i="1"/>
  <c r="I37" i="1"/>
  <c r="J37" i="1" s="1"/>
  <c r="I97" i="1"/>
  <c r="I92" i="1"/>
  <c r="I82" i="1"/>
  <c r="I53" i="1"/>
  <c r="I73" i="1"/>
  <c r="I34" i="1"/>
  <c r="J34" i="1" s="1"/>
  <c r="I14" i="1"/>
  <c r="J14" i="1" s="1"/>
  <c r="I80" i="1"/>
  <c r="I43" i="1"/>
  <c r="I90" i="1"/>
  <c r="I66" i="1"/>
  <c r="I51" i="1"/>
  <c r="I60" i="1"/>
  <c r="I72" i="1"/>
  <c r="I22" i="1"/>
  <c r="J22" i="1" s="1"/>
  <c r="I44" i="1"/>
  <c r="I74" i="1"/>
  <c r="I30" i="1"/>
  <c r="J30" i="1" s="1"/>
  <c r="I35" i="1"/>
  <c r="J35" i="1" s="1"/>
  <c r="I59" i="1"/>
  <c r="I84" i="1"/>
  <c r="I6" i="1"/>
  <c r="J6" i="1" s="1"/>
  <c r="I52" i="1"/>
  <c r="I69" i="1"/>
  <c r="I67" i="1"/>
  <c r="I91" i="1"/>
  <c r="E14" i="2"/>
  <c r="E12" i="2"/>
  <c r="I206" i="1" l="1"/>
  <c r="J199" i="1"/>
  <c r="J219" i="1"/>
  <c r="I219" i="1" s="1"/>
  <c r="I215" i="1"/>
  <c r="J445" i="1"/>
  <c r="J23" i="1"/>
  <c r="J461" i="1"/>
  <c r="J457" i="1" s="1"/>
  <c r="J20" i="1"/>
  <c r="J10" i="1"/>
  <c r="J28" i="1"/>
  <c r="J32" i="1"/>
  <c r="J5" i="1"/>
  <c r="H166" i="1"/>
  <c r="H173" i="1" s="1"/>
  <c r="J173" i="1" s="1"/>
  <c r="H158" i="1"/>
  <c r="H164" i="1" s="1"/>
  <c r="J164" i="1" s="1"/>
  <c r="H150" i="1"/>
  <c r="J154" i="1" s="1"/>
  <c r="H142" i="1"/>
  <c r="H148" i="1" s="1"/>
  <c r="J148" i="1" s="1"/>
  <c r="H134" i="1"/>
  <c r="H140" i="1" s="1"/>
  <c r="J140" i="1" s="1"/>
  <c r="H128" i="1"/>
  <c r="J131" i="1" s="1"/>
  <c r="H122" i="1"/>
  <c r="H126" i="1" s="1"/>
  <c r="J126" i="1" s="1"/>
  <c r="J117" i="1"/>
  <c r="J110" i="1"/>
  <c r="J97" i="1"/>
  <c r="J91" i="1"/>
  <c r="J84" i="1"/>
  <c r="J74" i="1"/>
  <c r="I199" i="1" l="1"/>
  <c r="J214" i="1"/>
  <c r="I214" i="1" s="1"/>
  <c r="J444" i="1"/>
  <c r="J16" i="1"/>
  <c r="J4" i="1"/>
  <c r="J135" i="1"/>
  <c r="H121" i="1"/>
  <c r="H133" i="1"/>
  <c r="J133" i="1" s="1"/>
  <c r="J161" i="1"/>
  <c r="J96" i="1"/>
  <c r="J162" i="1"/>
  <c r="H168" i="1"/>
  <c r="J168" i="1" s="1"/>
  <c r="J137" i="1"/>
  <c r="J118" i="1"/>
  <c r="J123" i="1"/>
  <c r="H139" i="1"/>
  <c r="J139" i="1" s="1"/>
  <c r="J155" i="1"/>
  <c r="J92" i="1"/>
  <c r="J89" i="1"/>
  <c r="J106" i="1"/>
  <c r="J129" i="1"/>
  <c r="H87" i="1"/>
  <c r="J80" i="1"/>
  <c r="J95" i="1"/>
  <c r="J98" i="1"/>
  <c r="J115" i="1"/>
  <c r="H132" i="1"/>
  <c r="J132" i="1" s="1"/>
  <c r="J138" i="1"/>
  <c r="H165" i="1"/>
  <c r="J165" i="1" s="1"/>
  <c r="H103" i="1"/>
  <c r="J93" i="1"/>
  <c r="H127" i="1"/>
  <c r="J127" i="1" s="1"/>
  <c r="H172" i="1"/>
  <c r="J172" i="1" s="1"/>
  <c r="H141" i="1"/>
  <c r="J145" i="1"/>
  <c r="H149" i="1"/>
  <c r="J149" i="1" s="1"/>
  <c r="J79" i="1"/>
  <c r="J107" i="1"/>
  <c r="J124" i="1"/>
  <c r="J146" i="1"/>
  <c r="H152" i="1"/>
  <c r="J152" i="1" s="1"/>
  <c r="H156" i="1"/>
  <c r="J156" i="1" s="1"/>
  <c r="J81" i="1"/>
  <c r="J90" i="1"/>
  <c r="J108" i="1"/>
  <c r="J116" i="1"/>
  <c r="J125" i="1"/>
  <c r="J130" i="1"/>
  <c r="J147" i="1"/>
  <c r="J153" i="1"/>
  <c r="H157" i="1"/>
  <c r="J157" i="1" s="1"/>
  <c r="J163" i="1"/>
  <c r="J169" i="1"/>
  <c r="J82" i="1"/>
  <c r="J105" i="1"/>
  <c r="J136" i="1"/>
  <c r="H144" i="1"/>
  <c r="J144" i="1" s="1"/>
  <c r="H160" i="1"/>
  <c r="J160" i="1" s="1"/>
  <c r="J170" i="1"/>
  <c r="J171" i="1"/>
  <c r="J75" i="1"/>
  <c r="J72" i="1"/>
  <c r="J73" i="1"/>
  <c r="J77" i="1"/>
  <c r="J83" i="1"/>
  <c r="J76" i="1"/>
  <c r="J198" i="1" l="1"/>
  <c r="J197" i="1" s="1"/>
  <c r="J134" i="1"/>
  <c r="J122" i="1"/>
  <c r="J158" i="1"/>
  <c r="J142" i="1"/>
  <c r="J150" i="1"/>
  <c r="J128" i="1"/>
  <c r="J166" i="1"/>
  <c r="J78" i="1"/>
  <c r="J94" i="1"/>
  <c r="J88" i="1"/>
  <c r="J71" i="1"/>
  <c r="J114" i="1"/>
  <c r="H120" i="1"/>
  <c r="J112" i="1"/>
  <c r="J104" i="1" s="1"/>
  <c r="J53" i="1"/>
  <c r="J45" i="1"/>
  <c r="I198" i="1" l="1"/>
  <c r="J121" i="1"/>
  <c r="J141" i="1"/>
  <c r="J87" i="1"/>
  <c r="J103" i="1"/>
  <c r="J50" i="1"/>
  <c r="J54" i="1"/>
  <c r="J43" i="1"/>
  <c r="J47" i="1"/>
  <c r="H31" i="1"/>
  <c r="J52" i="1"/>
  <c r="J51" i="1"/>
  <c r="J55" i="1"/>
  <c r="J61" i="1"/>
  <c r="J58" i="1"/>
  <c r="J60" i="1"/>
  <c r="J57" i="1"/>
  <c r="J59" i="1"/>
  <c r="J62" i="1"/>
  <c r="J69" i="1"/>
  <c r="J68" i="1"/>
  <c r="J67" i="1"/>
  <c r="J66" i="1"/>
  <c r="J42" i="1"/>
  <c r="J46" i="1"/>
  <c r="J44" i="1"/>
  <c r="J48" i="1"/>
  <c r="J56" i="1" l="1"/>
  <c r="J120" i="1"/>
  <c r="J41" i="1"/>
  <c r="J65" i="1"/>
  <c r="J49" i="1"/>
  <c r="J31" i="1" l="1"/>
  <c r="J3" i="1" s="1"/>
  <c r="J2" i="1" s="1"/>
  <c r="H10" i="1" l="1"/>
  <c r="H4" i="1" s="1"/>
  <c r="H16" i="1"/>
  <c r="H3" i="1" l="1"/>
  <c r="H2" i="1" s="1"/>
</calcChain>
</file>

<file path=xl/sharedStrings.xml><?xml version="1.0" encoding="utf-8"?>
<sst xmlns="http://schemas.openxmlformats.org/spreadsheetml/2006/main" count="4500" uniqueCount="1407">
  <si>
    <t>PROJECT</t>
  </si>
  <si>
    <t>TASKID</t>
  </si>
  <si>
    <t>PARENTID</t>
  </si>
  <si>
    <t>TASKNAME</t>
  </si>
  <si>
    <t>TASKTYPE</t>
  </si>
  <si>
    <t>PSPCODE</t>
  </si>
  <si>
    <t>TASKDESC</t>
  </si>
  <si>
    <t>ESTEFFPH</t>
  </si>
  <si>
    <t>TASKSTAT</t>
  </si>
  <si>
    <t>STARTTIME</t>
  </si>
  <si>
    <t>ENDTIME</t>
  </si>
  <si>
    <t>TASKRESP</t>
  </si>
  <si>
    <t>ZPI2017</t>
  </si>
  <si>
    <t>ZI17WA</t>
  </si>
  <si>
    <t>ZI17</t>
  </si>
  <si>
    <t>Z-PI 2017 Wartung</t>
  </si>
  <si>
    <t>JAPBEREICH</t>
  </si>
  <si>
    <t>P.101.026.002</t>
  </si>
  <si>
    <t>Wartung für Z-PI im Jahr 2017</t>
  </si>
  <si>
    <t>PLAN</t>
  </si>
  <si>
    <t>WSC</t>
  </si>
  <si>
    <t>ZI17WE</t>
  </si>
  <si>
    <t>Z-PI 2017 Weiterentwicklung</t>
  </si>
  <si>
    <t>ZI17WA01</t>
  </si>
  <si>
    <t>JAPVORHABEN</t>
  </si>
  <si>
    <t>ABS</t>
  </si>
  <si>
    <t>DOS</t>
  </si>
  <si>
    <t>JHE</t>
  </si>
  <si>
    <t>CHO</t>
  </si>
  <si>
    <t>RDI</t>
  </si>
  <si>
    <t>Mitarbeit in der ELGA ISMS Arbeitsgruppe</t>
  </si>
  <si>
    <t>Mitarbeit in der ELGA SICO</t>
  </si>
  <si>
    <t>ITSV-interne Audits und Maßnahmenableitung</t>
  </si>
  <si>
    <t>Mitarbeit an externem PEN-Test unter Leitung der ELGA GmbH</t>
  </si>
  <si>
    <t>Rollout neuer Releases, Deployment, Kommunikation (Release Notes etc.) in Abstimmung mit ITSV-Rechenzentrum. Annahme: 2 Releases, inkl. Abstimmung mit ELGA-Releasemanagement (Meeting).</t>
  </si>
  <si>
    <t>Bugfixing</t>
  </si>
  <si>
    <t>Testdurchführung, laufende Anpassung der Testsuites und Reporting</t>
  </si>
  <si>
    <t>Bearbeitung von Support-Anfragen (3rd-Level-Support durch Z-PI CC)</t>
  </si>
  <si>
    <t>ELGA GmbH: Analyse Log-File-Aggregation (Analyse für Protokollierung der Aufrufe durch externe Services)  lt. Vorgaben ELGA GmbH. Keine technische Umsetzung einzuplanen.</t>
  </si>
  <si>
    <t>Releaseschein Upgrade (Analyse, Update JBOSS Plattform und Oracle DB, Update der Framework)</t>
  </si>
  <si>
    <t xml:space="preserve">Analyse Framework Wechsel </t>
  </si>
  <si>
    <t xml:space="preserve">Operative Durchführung des Clearings durch CuCC inkl. notwendiger Support-Leistungen durch Projektteam Z-PI (3rd-Level-Support für Clearinganfragen) </t>
  </si>
  <si>
    <t>Evaluierung und Weiterentwicklung des laufenden (internen) Clearing-Prozesses</t>
  </si>
  <si>
    <t>Automatisierung des DQ-Reportings, Aufnahme in tägliches/wöchentliches Reporting</t>
  </si>
  <si>
    <t>Konzept zur laufenden Steigerung der Datenqualität in Abstimmung mit beteiligten Vorsystemen</t>
  </si>
  <si>
    <t>Laufende Anpassung, Überarbeitung und Erweiterung der Kerndokumente zur L-PI-Anbindung auf Basis der aktuellen Erfordernisse und Erkenntnisse</t>
  </si>
  <si>
    <t>Projektkoordination</t>
  </si>
  <si>
    <t>JAPAP</t>
  </si>
  <si>
    <t>Projektmanagement für alle Z-PI Arbeiten im Jahr 2017</t>
  </si>
  <si>
    <t>Support ELGA-SPOC</t>
  </si>
  <si>
    <t>Z-PI 2017</t>
  </si>
  <si>
    <t>JAP</t>
  </si>
  <si>
    <t>P.101.026</t>
  </si>
  <si>
    <t>Alle Arbeiten für Z-PI im Jahr 2017</t>
  </si>
  <si>
    <t>Koordinationsaufgaben in Z-PI 2017</t>
  </si>
  <si>
    <t xml:space="preserve">Arbeiten zur Abstimmung mit und durch ELGA-SPOC der ITSV </t>
  </si>
  <si>
    <t>WA01 - Security</t>
  </si>
  <si>
    <t>ZI17WA0101</t>
  </si>
  <si>
    <t>ZI17WA0102</t>
  </si>
  <si>
    <t>ZI17WA0103</t>
  </si>
  <si>
    <t>ZI17WA0104</t>
  </si>
  <si>
    <t>ZI17WA0105</t>
  </si>
  <si>
    <t>Aktualisierung Security-Maßnahmen</t>
  </si>
  <si>
    <t>ITSV Audits</t>
  </si>
  <si>
    <t>Mitarbeit an externem PEN-Test</t>
  </si>
  <si>
    <t>ZI17WA0105SURT3</t>
  </si>
  <si>
    <t>Mitarbeit an externem PEN-Test - SuR T3</t>
  </si>
  <si>
    <t>TASK</t>
  </si>
  <si>
    <t>ZI17WA0105SURT2</t>
  </si>
  <si>
    <t>Mitarbeit an externem PEN-Test - SuR T2</t>
  </si>
  <si>
    <t>Projektkoordination EH T1</t>
  </si>
  <si>
    <t>Koordinationsaufgaben in Z-PI 2017 Anne Busch</t>
  </si>
  <si>
    <t>Projektkoordination EH T2</t>
  </si>
  <si>
    <t>Projektkoordination SWOP T3</t>
  </si>
  <si>
    <t>Projektkoordination SWGO T3</t>
  </si>
  <si>
    <t xml:space="preserve">Koordinationsaufgaben in Z-PI 2017 Daniela Ostermeier </t>
  </si>
  <si>
    <t>Koordinationsaufgaben in Z-PI 2017 Wolfgang Scherer</t>
  </si>
  <si>
    <t>Koordinationsaufgaben in Z-PI 2017 Thomas Schadlinger</t>
  </si>
  <si>
    <t>Mitarbeit an externem PEN-Test Christian Hofsommer</t>
  </si>
  <si>
    <t>Mitarbeit an externem PEN-Test SuR T2-Mitarbeiter</t>
  </si>
  <si>
    <t>ZI17WA0101SURT3</t>
  </si>
  <si>
    <t>Mitarbeit in der ELGA ISMS Arbeitsgruppe Christian Hofsommer</t>
  </si>
  <si>
    <t>Mitarbeit in der ELGA ISMS Arbeitsgruppe SuR T3</t>
  </si>
  <si>
    <t>Mitarbeit in der ELGA ISMS Arbeitsgruppe SuR T2</t>
  </si>
  <si>
    <t>ZI17WA0101SURT2</t>
  </si>
  <si>
    <t>Mitarbeit in der ELGA ISMS Arbeitsgruppe SuR T2-Mitarbeiter</t>
  </si>
  <si>
    <t>ZI17WA0102SURT3</t>
  </si>
  <si>
    <t>ZI17WA0102SURT2</t>
  </si>
  <si>
    <t>Mitarbeit in der ELGA SICO SuR T3</t>
  </si>
  <si>
    <t>Mitarbeit in der ELGA SICO SuR T2</t>
  </si>
  <si>
    <t>Mitarbeit in der ELGA SICO Christian Hofsommer</t>
  </si>
  <si>
    <t>Mitarbeit in der ELGA SICO SuR T2-Mitarbeiter</t>
  </si>
  <si>
    <t>WA01 - Security für Z-PI im Jahr 2017</t>
  </si>
  <si>
    <t>ZI17WA02</t>
  </si>
  <si>
    <t>Betrieb und 3rd-Level-Support</t>
  </si>
  <si>
    <t>WA02 - Betrieb und 3rd-Level-Support</t>
  </si>
  <si>
    <t>ZI17WA0201</t>
  </si>
  <si>
    <t>Release-Rollout</t>
  </si>
  <si>
    <t>ZI17WA0202</t>
  </si>
  <si>
    <t>ZI17WA0203</t>
  </si>
  <si>
    <t>ZI17WA0204</t>
  </si>
  <si>
    <t>ZI17WA0205</t>
  </si>
  <si>
    <t>ZI17WA0206</t>
  </si>
  <si>
    <t>ZI17WA0207</t>
  </si>
  <si>
    <t>Testdurchführung und Testdokumentation</t>
  </si>
  <si>
    <t>3rd-Level-Support</t>
  </si>
  <si>
    <t>Betriebsführung</t>
  </si>
  <si>
    <t>Logfile-Aggregation und Analyse</t>
  </si>
  <si>
    <t>SLA-Reporting, -Dokumentation, -Optimierung</t>
  </si>
  <si>
    <t>ZI17WA03</t>
  </si>
  <si>
    <t>ZI17WA0301</t>
  </si>
  <si>
    <t>ZI17WA0302</t>
  </si>
  <si>
    <t>Analyse Framework-Wechsel</t>
  </si>
  <si>
    <t>ZI17WA04</t>
  </si>
  <si>
    <t>ZI17WA0401</t>
  </si>
  <si>
    <t>ZI17WA0402</t>
  </si>
  <si>
    <t>WA04 - Z-PI Clearing</t>
  </si>
  <si>
    <t>WA03 - Anpassung technische Infrastruktur</t>
  </si>
  <si>
    <t>Durchführung Clearung und 3rd-Level-Support</t>
  </si>
  <si>
    <t>Evaluierung und Weiterentwicklung ZPI-Clearing</t>
  </si>
  <si>
    <t>ZI17WE01</t>
  </si>
  <si>
    <t>WE01 - Monitoring und Reporting Datenqualität</t>
  </si>
  <si>
    <t>WE04 - Systemanbindung</t>
  </si>
  <si>
    <t>ZI17WE04</t>
  </si>
  <si>
    <t>THS</t>
  </si>
  <si>
    <t>ZI17WE0101</t>
  </si>
  <si>
    <t>ZI17WE0102</t>
  </si>
  <si>
    <t>ZI17WE0103</t>
  </si>
  <si>
    <t>Anpassung DQ-Auswerte-Tools</t>
  </si>
  <si>
    <t>Automatisierung DQ-Reporting</t>
  </si>
  <si>
    <t>DQ-Steigerungs-Konzept Mitarbeit</t>
  </si>
  <si>
    <t xml:space="preserve">Annahme: L-PIs werden ausschließlich gemäß ELGA-Masterplan angebunden. 3 LP-I Anbindungen noch offen.  </t>
  </si>
  <si>
    <t>ZI17WE0401</t>
  </si>
  <si>
    <t>ZI17WE0402</t>
  </si>
  <si>
    <t>ZI17WE0403</t>
  </si>
  <si>
    <t>ZI17WE0404</t>
  </si>
  <si>
    <t>Laufende Anpassung Anbindung</t>
  </si>
  <si>
    <t>ZI17WA0103JHE</t>
  </si>
  <si>
    <t>ZI17WA0103THS</t>
  </si>
  <si>
    <t>Aktualisierung Security-Maßnahmen JHE</t>
  </si>
  <si>
    <t>Aktualisierung Security-Maßnahmen THS</t>
  </si>
  <si>
    <t>MZE</t>
  </si>
  <si>
    <t>ITSV Audits CHO</t>
  </si>
  <si>
    <t>ZI17WA0104SURT3</t>
  </si>
  <si>
    <t>ITSV-interne Audits und Maßnahmenableitung CHO</t>
  </si>
  <si>
    <t>Support ELGA-SPOC ABS</t>
  </si>
  <si>
    <t>Support ELGA-SPOC DOS</t>
  </si>
  <si>
    <t>Support ELGA-SPOC THL</t>
  </si>
  <si>
    <t>Support ELGA-SPOC WSC</t>
  </si>
  <si>
    <t>Support ELGA-SPOC THS</t>
  </si>
  <si>
    <t>THL</t>
  </si>
  <si>
    <t>ZI17WA0201JHE</t>
  </si>
  <si>
    <t>Release-Rollout JHE</t>
  </si>
  <si>
    <t>ZI17WA0201WSC</t>
  </si>
  <si>
    <t>ZI17WA0201RDI</t>
  </si>
  <si>
    <t>ZI17WA0201THS</t>
  </si>
  <si>
    <t>ZI17WA0201NFR</t>
  </si>
  <si>
    <t>ZI17WA0201GKA</t>
  </si>
  <si>
    <t>ZI17WA0201CRA</t>
  </si>
  <si>
    <t>Release-Rollout WSC</t>
  </si>
  <si>
    <t>Release-Rollout RDI</t>
  </si>
  <si>
    <t>Release-Rollout THS</t>
  </si>
  <si>
    <t>Release-Rollout NFR</t>
  </si>
  <si>
    <t>Release-Rollout GKA</t>
  </si>
  <si>
    <t>Release-Rollout CRA</t>
  </si>
  <si>
    <t>NFR</t>
  </si>
  <si>
    <t>GKA</t>
  </si>
  <si>
    <t>CRA</t>
  </si>
  <si>
    <t>ZI17WA0202JHE</t>
  </si>
  <si>
    <t>ZI17WA0202WSC</t>
  </si>
  <si>
    <t>ZI17WA0202RDI</t>
  </si>
  <si>
    <t>ZI17WA0202THS</t>
  </si>
  <si>
    <t>ZI17WA0202NFR</t>
  </si>
  <si>
    <t>ZI17WA0202GKA</t>
  </si>
  <si>
    <t>ZI17WA0202CRA</t>
  </si>
  <si>
    <t>Bugfixing JHE</t>
  </si>
  <si>
    <t>Bugfixing WSC</t>
  </si>
  <si>
    <t>Bugfixing RDI</t>
  </si>
  <si>
    <t>Bugfixing THS</t>
  </si>
  <si>
    <t>Bugfixing NFR</t>
  </si>
  <si>
    <t>Bugfixing GKA</t>
  </si>
  <si>
    <t>Bugfixing CRA</t>
  </si>
  <si>
    <t>ZI17WA0203JHE</t>
  </si>
  <si>
    <t>ZI17WA0203WSC</t>
  </si>
  <si>
    <t>ZI17WA0203RDI</t>
  </si>
  <si>
    <t>ZI17WA0203NFR</t>
  </si>
  <si>
    <t>ZI17WA0203GKA</t>
  </si>
  <si>
    <t>ZI17WA0203CRA</t>
  </si>
  <si>
    <t>Testdurchführung und Testdokumentation JHE</t>
  </si>
  <si>
    <t>Testdurchführung und Testdokumentation WSC</t>
  </si>
  <si>
    <t>Testdurchführung und Testdokumentation RDI</t>
  </si>
  <si>
    <t>Testdurchführung und Testdokumentation NFR</t>
  </si>
  <si>
    <t>Testdurchführung und Testdokumentation GKA</t>
  </si>
  <si>
    <t>Testdurchführung und Testdokumentation CRA</t>
  </si>
  <si>
    <t>ZI17WA0204JHE</t>
  </si>
  <si>
    <t>ZI17WA0204WSC</t>
  </si>
  <si>
    <t>ZI17WA0204RDI</t>
  </si>
  <si>
    <t>ZI17WA0204NFR</t>
  </si>
  <si>
    <t>ZI17WA0204GKA</t>
  </si>
  <si>
    <t>ZI17WA0204CRA</t>
  </si>
  <si>
    <t>3rd-Level-Support JHE</t>
  </si>
  <si>
    <t>3rd-Level-Support WSC</t>
  </si>
  <si>
    <t>3rd-Level-Support RDI</t>
  </si>
  <si>
    <t>3rd-Level-Support NFR</t>
  </si>
  <si>
    <t>3rd-Level-Support GKA</t>
  </si>
  <si>
    <t>3rd-Level-Support CRA</t>
  </si>
  <si>
    <t>ZI17WA0205WSC</t>
  </si>
  <si>
    <t>ZI17WA0205RDI</t>
  </si>
  <si>
    <t>ZI17WA0205THS</t>
  </si>
  <si>
    <t>ZI17WA0205CRA</t>
  </si>
  <si>
    <t>Betriebsführung WSC</t>
  </si>
  <si>
    <t>Betriebsführung RDI</t>
  </si>
  <si>
    <t>Betriebsführung THS</t>
  </si>
  <si>
    <t>Betriebsführung CRA</t>
  </si>
  <si>
    <t>Logfile-Analyse JHE</t>
  </si>
  <si>
    <t>Logfile-Analyse WSC</t>
  </si>
  <si>
    <t>Logfile-Analyse RDI</t>
  </si>
  <si>
    <t>Logfile-Analyse NFR</t>
  </si>
  <si>
    <t>Logfile-Analyse GKA</t>
  </si>
  <si>
    <t>Logfile-Analyse CRA</t>
  </si>
  <si>
    <t>ZI17WA0207JHE</t>
  </si>
  <si>
    <t>ZI17WA0207WSC</t>
  </si>
  <si>
    <t>ZI17WA0207RDI</t>
  </si>
  <si>
    <t>ZI17WA0207NFR</t>
  </si>
  <si>
    <t>ZI17WA0207GKA</t>
  </si>
  <si>
    <t>ZI17WA0207CRA</t>
  </si>
  <si>
    <t>Optimierung SLA-Reporting JHE</t>
  </si>
  <si>
    <t>Optimierung SLA-Reporting WSC</t>
  </si>
  <si>
    <t>Optimierung SLA-Reporting RDI</t>
  </si>
  <si>
    <t>Optimierung SLA-Reporting NFR</t>
  </si>
  <si>
    <t>Optimierung SLA-Reporting GKA</t>
  </si>
  <si>
    <t>Optimierung SLA-Reporting CRA</t>
  </si>
  <si>
    <t>ZI17WA0301JHE</t>
  </si>
  <si>
    <t>ZI17WA0301WSC</t>
  </si>
  <si>
    <t>ZI17WA0301RDI</t>
  </si>
  <si>
    <t>ZI17WA0301NFR</t>
  </si>
  <si>
    <t>ZI17WA0301GKA</t>
  </si>
  <si>
    <t>ZI17WA0302JHE</t>
  </si>
  <si>
    <t>ZI17WA0302RDI</t>
  </si>
  <si>
    <t>ZI17WA0302NFR</t>
  </si>
  <si>
    <t>ZI17WA0302GKA</t>
  </si>
  <si>
    <t>Analyse Framework-Wechsel JHE</t>
  </si>
  <si>
    <t>Analyse Framework-Wechsel RDI</t>
  </si>
  <si>
    <t>Analyse Framework-Wechsel NFR</t>
  </si>
  <si>
    <t>Analyse Framework-Wechsel GKA</t>
  </si>
  <si>
    <t>ZI17WA0401ABS</t>
  </si>
  <si>
    <t>ZI17WA0401JHE</t>
  </si>
  <si>
    <t>ZI17WA0401TSA</t>
  </si>
  <si>
    <t>ZI17WA0401RDI</t>
  </si>
  <si>
    <t>ZI17WA0401EHA</t>
  </si>
  <si>
    <t>Durchführung Clearung und 3rd-Level-Support ABS</t>
  </si>
  <si>
    <t>Durchführung Clearung und 3rd-Level-Support JHE</t>
  </si>
  <si>
    <t>Durchführung Clearung und 3rd-Level-Support TSA</t>
  </si>
  <si>
    <t>Durchführung Clearung und 3rd-Level-Support RDI</t>
  </si>
  <si>
    <t>Durchführung Clearung und 3rd-Level-Support EHA</t>
  </si>
  <si>
    <t>ZI17WA0401UNASS</t>
  </si>
  <si>
    <t>Durchführung Clearung und 3rd-Level-Support REST</t>
  </si>
  <si>
    <t>TSA</t>
  </si>
  <si>
    <t>EHA</t>
  </si>
  <si>
    <t>ZI17WA0402ABS</t>
  </si>
  <si>
    <t>ZI17WA0402JHE</t>
  </si>
  <si>
    <t>ZI17WA0402RDI</t>
  </si>
  <si>
    <t>ZI17WA0402EHA</t>
  </si>
  <si>
    <t>Evaluierung und Weiterentwicklung ZPI-Clearing ABS</t>
  </si>
  <si>
    <t>Evaluierung und Weiterentwicklung ZPI-Clearing JHE</t>
  </si>
  <si>
    <t>Evaluierung und Weiterentwicklung ZPI-Clearing RDI</t>
  </si>
  <si>
    <t>Evaluierung und Weiterentwicklung ZPI-Clearing EHA</t>
  </si>
  <si>
    <t>ZI17WE0101WSC</t>
  </si>
  <si>
    <t>ZI17WE0101RDI</t>
  </si>
  <si>
    <t>ZI17WE0101THS</t>
  </si>
  <si>
    <t>ZI17WE0101NFR</t>
  </si>
  <si>
    <t>ZI17WE0101GKA</t>
  </si>
  <si>
    <t>Anpassung DQ-Auswerte-Tools WSC</t>
  </si>
  <si>
    <t>Anpassung DQ-Auswerte-Tools RDI</t>
  </si>
  <si>
    <t>Anpassung DQ-Auswerte-Tools THS</t>
  </si>
  <si>
    <t>Anpassung DQ-Auswerte-Tools NFR</t>
  </si>
  <si>
    <t>Anpassung DQ-Auswerte-Tools GKA</t>
  </si>
  <si>
    <t>ZI17WE0102JHE</t>
  </si>
  <si>
    <t>ZI17WE0102WSC</t>
  </si>
  <si>
    <t>ZI17WE0102RDI</t>
  </si>
  <si>
    <t>ZI17WE0102NFR</t>
  </si>
  <si>
    <t>ZI17WE0102GKA</t>
  </si>
  <si>
    <t>Automatisierung DQ-Reporting JHE</t>
  </si>
  <si>
    <t>Automatisierung DQ-Reporting WSC</t>
  </si>
  <si>
    <t>Automatisierung DQ-Reporting RDI</t>
  </si>
  <si>
    <t>Automatisierung DQ-Reporting NFR</t>
  </si>
  <si>
    <t>Automatisierung DQ-Reporting GKA</t>
  </si>
  <si>
    <t>ZI17WE0103JHE</t>
  </si>
  <si>
    <t>ZI17WE0103WSC</t>
  </si>
  <si>
    <t>ZI17WE0103RDI</t>
  </si>
  <si>
    <t>ZI17WE0103THS</t>
  </si>
  <si>
    <t>ZI17WE0103NFR</t>
  </si>
  <si>
    <t>ZI17WE0103GKA</t>
  </si>
  <si>
    <t>DQ-Steigerungs-Konzept Mitarbeit JHE</t>
  </si>
  <si>
    <t>DQ-Steigerungs-Konzept Mitarbeit WSC</t>
  </si>
  <si>
    <t>DQ-Steigerungs-Konzept Mitarbeit RDI</t>
  </si>
  <si>
    <t>DQ-Steigerungs-Konzept Mitarbeit THS</t>
  </si>
  <si>
    <t>DQ-Steigerungs-Konzept Mitarbeit NFR</t>
  </si>
  <si>
    <t>DQ-Steigerungs-Konzept Mitarbeit GKA</t>
  </si>
  <si>
    <t>Anbindung EB 1 ABS</t>
  </si>
  <si>
    <t>Anbindung EB 1 DOS</t>
  </si>
  <si>
    <t>Anbindung EB 1 WSC</t>
  </si>
  <si>
    <t>Anbindung EB 1 RDI</t>
  </si>
  <si>
    <t>Anbindung EB 1 JHE</t>
  </si>
  <si>
    <t>Anbindung EB 1 NFR</t>
  </si>
  <si>
    <t>Anbindung EB 1 GKA</t>
  </si>
  <si>
    <t>ZI17WE0401ABS</t>
  </si>
  <si>
    <t>ZI17WE0401DOS</t>
  </si>
  <si>
    <t>ZI17WE0401JHE</t>
  </si>
  <si>
    <t>ZI17WE0401WSC</t>
  </si>
  <si>
    <t>ZI17WE0401RDI</t>
  </si>
  <si>
    <t>ZI17WE0401NFR</t>
  </si>
  <si>
    <t>ZI17WE0401GKA</t>
  </si>
  <si>
    <t>ZI17WE0402ABS</t>
  </si>
  <si>
    <t>ZI17WE0402DOS</t>
  </si>
  <si>
    <t>ZI17WE0402JHE</t>
  </si>
  <si>
    <t>ZI17WE0402WSC</t>
  </si>
  <si>
    <t>ZI17WE0402RDI</t>
  </si>
  <si>
    <t>ZI17WE0402NFR</t>
  </si>
  <si>
    <t>ZI17WE0402GKA</t>
  </si>
  <si>
    <t>Anbindung EB 2 ABS</t>
  </si>
  <si>
    <t>Anbindung EB 2 DOS</t>
  </si>
  <si>
    <t>Anbindung EB 2 JHE</t>
  </si>
  <si>
    <t>Anbindung EB 2 WSC</t>
  </si>
  <si>
    <t>Anbindung EB 2 RDI</t>
  </si>
  <si>
    <t>Anbindung EB 2 NFR</t>
  </si>
  <si>
    <t>Anbindung EB 2 GKA</t>
  </si>
  <si>
    <t>ZI17WE0403ABS</t>
  </si>
  <si>
    <t>ZI17WE0403DOS</t>
  </si>
  <si>
    <t>ZI17WE0403JHE</t>
  </si>
  <si>
    <t>ZI17WE0403WSC</t>
  </si>
  <si>
    <t>ZI17WE0403RDI</t>
  </si>
  <si>
    <t>ZI17WE0403NFR</t>
  </si>
  <si>
    <t>ZI17WE0403GKA</t>
  </si>
  <si>
    <t>Anbindung EB 3 ABS</t>
  </si>
  <si>
    <t>Anbindung EB 3 DOS</t>
  </si>
  <si>
    <t>Anbindung EB 3 JHE</t>
  </si>
  <si>
    <t>Anbindung EB 3 WSC</t>
  </si>
  <si>
    <t>Anbindung EB 3 RDI</t>
  </si>
  <si>
    <t>Anbindung EB 3 NFR</t>
  </si>
  <si>
    <t>Anbindung EB 3 GKA</t>
  </si>
  <si>
    <t>ZI17WE0404ABS</t>
  </si>
  <si>
    <t>ZI17WE0404DOS</t>
  </si>
  <si>
    <t>ZI17WE0404JHE</t>
  </si>
  <si>
    <t>ZI17WE0404WSC</t>
  </si>
  <si>
    <t>ZI17WE0404RDI</t>
  </si>
  <si>
    <t>ZI17WE0404NFR</t>
  </si>
  <si>
    <t>ZI17WE0404GKA</t>
  </si>
  <si>
    <t>Laufende Anpassung Anbindung ABS</t>
  </si>
  <si>
    <t>Laufende Anpassung Anbindung DOS</t>
  </si>
  <si>
    <t>Laufende Anpassung Anbindung JHE</t>
  </si>
  <si>
    <t>Laufende Anpassung Anbindung WSC</t>
  </si>
  <si>
    <t>Laufende Anpassung Anbindung RDI</t>
  </si>
  <si>
    <t>Laufende Anpassung Anbindung NFR</t>
  </si>
  <si>
    <t>Laufende Anpassung Anbindung GKA</t>
  </si>
  <si>
    <t>P.101.026.001.004</t>
  </si>
  <si>
    <t>P.101.026.002.010</t>
  </si>
  <si>
    <t>P.101.026.002.011</t>
  </si>
  <si>
    <t>P.101.026.002.041</t>
  </si>
  <si>
    <t>P.101.026.002.012</t>
  </si>
  <si>
    <t>AGG</t>
  </si>
  <si>
    <t>TASKATTRIB</t>
  </si>
  <si>
    <t>{}</t>
  </si>
  <si>
    <t>{"TASKDESC":"Reporting, Koordination und Monitoring der Datenqualität.\n\nNicht-Ziel dieses Arbeitspaketes ist die direkte Steigerung der Datenqualität, da diese nicht im unmittelbaren Einflussbereich des Z-PI liegt. Es können lediglich Kennzahlen und Sachverhalte aufgezeigt werden."}</t>
  </si>
  <si>
    <t>{"TASKDESC":"Laufende Anpassung des Auswertungs-Tools zur Datenqualität und Reporting von neue Anforderungen aus dem laufenden Betrieb (Feedback L-PIs, Auftraggeber, Implementierung Kennzahlen aus Bürgerportal, bPK-Ausstattung, Berechtigungssystem etc.). "}</t>
  </si>
  <si>
    <t>P.101.026.002.080</t>
  </si>
  <si>
    <t>P.101.026.002.081</t>
  </si>
  <si>
    <t>P.101.026.002.082</t>
  </si>
  <si>
    <t>P.101.026.002.083</t>
  </si>
  <si>
    <t>P.101.026.002.084</t>
  </si>
  <si>
    <t>P.101.026.002.013</t>
  </si>
  <si>
    <t>P.101.026.002.014</t>
  </si>
  <si>
    <t>P.101.026.002.015</t>
  </si>
  <si>
    <t>P.101.026.002.016</t>
  </si>
  <si>
    <t>P.101.026.002.017</t>
  </si>
  <si>
    <t>P.101.026.002.040</t>
  </si>
  <si>
    <t>P.101.026.002.042</t>
  </si>
  <si>
    <t>P.101.026.002.020</t>
  </si>
  <si>
    <t>P.101.026.002.021</t>
  </si>
  <si>
    <t>P.101.026.002.022</t>
  </si>
  <si>
    <t>P.101.026.003.020</t>
  </si>
  <si>
    <t>P.101.026.003.021</t>
  </si>
  <si>
    <t>P.101.026.003.022</t>
  </si>
  <si>
    <t>P.101.026.003.023</t>
  </si>
  <si>
    <t>P.101.026.003.040</t>
  </si>
  <si>
    <t>P.101.026.003.041</t>
  </si>
  <si>
    <t>P.101.026.003.042</t>
  </si>
  <si>
    <t>P.101.026.003.043</t>
  </si>
  <si>
    <t>P.101.026.003.044</t>
  </si>
  <si>
    <t>P.101.026.001</t>
  </si>
  <si>
    <t>ZI17PJM</t>
  </si>
  <si>
    <t>ZI17PJMPCOORD</t>
  </si>
  <si>
    <t>ZI17PJMPCOORDEHT1</t>
  </si>
  <si>
    <t>ZI17PJMPCOORDEHT2</t>
  </si>
  <si>
    <t>ZI17PJMPCOORDSOT3</t>
  </si>
  <si>
    <t>ZI17PJMPCOORDSGT3</t>
  </si>
  <si>
    <t>ZI17PJMSPOC</t>
  </si>
  <si>
    <t>ZI17PJMSPOCEHT1</t>
  </si>
  <si>
    <t>ZI17PJMSPOCEHT2</t>
  </si>
  <si>
    <t>ZI17PJMSPOCEHT3</t>
  </si>
  <si>
    <t>ZI17PJMSPOCSOT3</t>
  </si>
  <si>
    <t>ZI17PJMSPOCSGT3</t>
  </si>
  <si>
    <t>Z-PI 2017 Projektmanagement</t>
  </si>
  <si>
    <t>P.101.026.003</t>
  </si>
  <si>
    <t>Monitoring und Reporting Datenqualität</t>
  </si>
  <si>
    <t>ZI17WA0208</t>
  </si>
  <si>
    <t>Abschluss Tests Z-PI 2.8 - PUN</t>
  </si>
  <si>
    <t>P.101.026.002.018</t>
  </si>
  <si>
    <t>PUN-Test- und Abschluss-Tätigkeiten, die 2016 nicht mehr durchgeführt werden konnten</t>
  </si>
  <si>
    <t>UNPLAN</t>
  </si>
  <si>
    <t>Releaseschein-Upgrade</t>
  </si>
  <si>
    <t>{"NOTES":[{"DATE":"2017-01-24","TEXT":["Releaseschein auf Dubai. RDI check noch mit MBO, ob das keine Überraschungen hat.","AIX 7.2","JBoss EAP 6.2 =&gt; EAP 7.0.4","Apache 2.4, &lt;= ist bereits, OK","Oracle 11 =&gt; 12.1.0.2","Java 7 =&gt; 8","Maven 3.0 =&gt; 3.3","von obigen abhängige Libraries nachziehen (sind nich explizit im Releaseschein aufgeführt:","Spring, ...","GUIs (ARR/ATNA, Clearing) haben RichFaces in sich, dieses wird insgesamt nicht mehr supported und sollte entfernt werden"]}]}</t>
  </si>
  <si>
    <t>{"NOTES":[{"DATE":"2017-01-24","TEXT":["Abschätzung des Aufwandes um Spring =&gt; Apache CDI durchzuführen. Erwartungshaltung ist, dass es ähnlich wie Neuentwicklung sein wird =&gt; unmöglich, muss aber dokumentiert werden, um es abwenden zu können","Analyse und Abschätzun g des Aufwandes, um aus den GUIs des Z-PI RichFaces zu entfernen, das prinzipiell (in keiner Version) mehr unterstützt wird"]}]}</t>
  </si>
  <si>
    <t>{"NOTES":[{"DATE":"2017-01-24","TEXT":["EB2 = Burgenland"]}]}</t>
  </si>
  <si>
    <t>{"NOTES":[{"DATE":"2017-01-24","TEXT":["EB1 = Vorarlberg","Nur mehr Bestätigung des PROD-PIF-Tests ausständig"]}]}</t>
  </si>
  <si>
    <t>{"NOTES":[{"DATE":"2017-01-24","TEXT":["EB3 derzeit kein Bereich bekannt"]}]}</t>
  </si>
  <si>
    <t>{"DETAILS":"keine definitiv geplanten Arbeiten, nur auf Anforderung"}</t>
  </si>
  <si>
    <t>{"TASKDESC":"Aktualisierung der Security-Maßnahmen an Erfordernisse aus dem Betrieb (Fraud-Protection etc.). (KAV) Ggf. können Inhalte der Fraunhofer-Studie mit berücksichtigt werden.","DETAILS":"keine definitiv geplanten Arbeiten, nur auf Anforderung"}</t>
  </si>
  <si>
    <t>{"DETAILS":"Alle regulär durchzuführenden Tests, Nachdokumentation und -Automatisierung nach gegebenen freien Ressourcen, periodische Regression-Tests (nur bereits automatisierte Cases 2 Releases, jeweils 4 Durchläufe, Einbindung der Regression-Suite in den Jenkings-Build-Ablauf"}</t>
  </si>
  <si>
    <t>{"DETAILS":["periodische (&lt;1x/Monat) Meetings ZPI-Team (WSC, RDI, THS) mit RZ-Betrieb (GKR, &lt;SYSMGT&gt;, &lt;DABA&gt;, &lt;AM&gt;, &lt;SYSOPER&gt;)","Austausch von Info aus und Anliegen an ELGA-BF-Meetings (G.Kraxberger)"]}</t>
  </si>
  <si>
    <t>{"DETAILS":"keine definitiv geplanten Arbeiten, nur auf Anforderung durch ELGA-BF/ELGA-GmbH"}</t>
  </si>
  <si>
    <t>{"DETAILS":"Bis auf TSA Aktivitäten nur nach Anforderung durch CuCC"}</t>
  </si>
  <si>
    <t>{"DETAILS":"keine definitiv geplanten Arbeiten, nur auf Anforderung oder nach zwischen CuCC und Z-PI-Team abgestimmten Erkenntnissen"}</t>
  </si>
  <si>
    <t>{"NOTES":[{"DATE":"2017-01-18","TEXT":["Ausgestaltung und Kontierung ist mit ELGA-SPOC (Franz Wiener) abzustimmen"]}]}</t>
  </si>
  <si>
    <t>{"VERRECHNUNG":"HVB"}</t>
  </si>
  <si>
    <t>{"DETAILS":"ISMS tagt 1 x monatlich =&gt; 12x5=60Ph + eventuelle Nacharbeiten"}</t>
  </si>
  <si>
    <t>{"TASKDESC":"Anpassung/Weiterentwicklung SLA-Reporting (Verfügbarkeiten, Antwortzeitverhalten etc.) und ggf. Umsetzung von Maßnahmen zur Einhaltung der vereinbarten SLAs. Optimierung der SLA-Messung (Downtimes, Report Citratest etc.).\nAnnahme: Sicherstellung der 2016 vereinbarten SLAs. Darüber hinausgehende Anforderungen (z.B. Verkürzung der Antwortzeiten) sind ggf. als CR zu beauftragen. ","DETAILS":["CITRA-Tests qualitätssichern und Ausreißer dokumentieren","Monatsreport automatisieren und stabilisieren (läuft derzeit sehr lange und belastst TEMP-Tablespace der PROD-Umgebung)","Weitere Aktivitäten nur auf Anforderung durch HVB bzw. ELGA-Gremien"]}</t>
  </si>
  <si>
    <t>{"VERRECHNUNG":"ELGA-GmbH","BUDGET":[{"PLAN":{"VERSION":"1.5-2","DATE":"2016-12-23","BETRAG_EUR_INCL_GK":"66321.60"}}]}</t>
  </si>
  <si>
    <t>{"DETAILS":["per 2017-01-24 nur bPK-Abdeckungsreport NICHT automatisiert; Hinderungsgrund: nur 1x pro Monat, Grafiken in Excel-Ergebnis-Dokument nicht mit verwendeter Jakarta-POI-Library erstellbar", "Screening durch ITSV-Experten erforderlich bevor nach aussen geht."," wird derzeit durch JHE manuell 1 x pro Monat erstellt.","weitere Automatisierungen nur nach mit ELGA-SPOC abgestimmter Anforderung"]}</t>
  </si>
  <si>
    <t>ZI17WA0206JHE</t>
  </si>
  <si>
    <t>ZI17WA0206WSC</t>
  </si>
  <si>
    <t>ZI17WA0206RDI</t>
  </si>
  <si>
    <t>ZI17WA0206NFR</t>
  </si>
  <si>
    <t>ZI17WA0206GKA</t>
  </si>
  <si>
    <t>ZI17WA0206CRA</t>
  </si>
  <si>
    <t>Anbindung EB 1 - Hnet</t>
  </si>
  <si>
    <t>Anbindung EB 2 - Vorarlberg</t>
  </si>
  <si>
    <t>Anbindung EB 3 - Burgenland</t>
  </si>
  <si>
    <t>Erstanbindung &amp; GoLive EB 1 - Hnet</t>
  </si>
  <si>
    <t>Erstanbindung &amp; GoLive EB 2 - Vorarlberg</t>
  </si>
  <si>
    <t>Erstanbindung &amp; GoLive EB 3 - Burgenland</t>
  </si>
  <si>
    <t>Wartung Dokumentenmanagement System</t>
  </si>
  <si>
    <t>P.101.033.003.003</t>
  </si>
  <si>
    <t>Dokumentenmanagement Systems inkl. Support im Störungs-fall</t>
  </si>
  <si>
    <t>RfC Hash-Wert</t>
  </si>
  <si>
    <t>P.101.033.004.013</t>
  </si>
  <si>
    <t>Inhalt dieses Arbeitspakets wird es sein, den in 2016 eingefrorener RfC Hash-Wert, in 2017 umzusetzen. Die Aufwände werden unter-anderem folgende Punkte enthalten:</t>
  </si>
  <si>
    <t>Analyse für die Umsetzung des RfC Hash-Wert</t>
  </si>
  <si>
    <t>Umsetzung des RfC Hash-Wert bei der WIST</t>
  </si>
  <si>
    <t>Übergabe in die Linie</t>
  </si>
  <si>
    <t>P.101.033.004.011</t>
  </si>
  <si>
    <t>Übergabe der Verantwortlichkeiten für Support und Betrieb an die relevanten Organisationseinheiten.</t>
  </si>
  <si>
    <t>Auflösung der Projektmanagementorganisation, mit dem Ziel, dass die WIST ab 2018 im Linienbetrieb geführt werden kann</t>
  </si>
  <si>
    <t>WIST2017</t>
  </si>
  <si>
    <t>WIST2017WA01</t>
  </si>
  <si>
    <t>WIST2017WA02</t>
  </si>
  <si>
    <t>WIST2017WA03</t>
  </si>
  <si>
    <t>Inhalt dieses Arbeitspakets wird es sein, den in 2016 eingefrorener RfC Hash-Wert, in 2017 umzusetzen. Die Aufwände werden unter-anderem folgende Punkte enthalten:Analyse für die Umsetzung des RfC Hash-WertUmsetzung des RfC Hash-Wert bei der WIST</t>
  </si>
  <si>
    <t>Übergabe der Verantwortlichkeiten für Support und Betrieb an die relevanten Organisationseinheiten.Auflösung der Projektmanagementorganisation, mit dem Ziel, dass die WIST ab 2018 im Linienbetrieb geführt werden kann</t>
  </si>
  <si>
    <t>P.101.026.002.085</t>
  </si>
  <si>
    <t>5,914.601</t>
  </si>
  <si>
    <t>Releaseschein-Upgrade JHE</t>
  </si>
  <si>
    <t>Releaseschein-Upgrade WSC</t>
  </si>
  <si>
    <t>Releaseschein-Upgrade RDI</t>
  </si>
  <si>
    <t>Releaseschein-Upgrade NFR</t>
  </si>
  <si>
    <t>Releaseschein-Upgrade GKA</t>
  </si>
  <si>
    <t>ZI17XK</t>
  </si>
  <si>
    <t>Allgemeine Kostenpositionen</t>
  </si>
  <si>
    <t>Projekt-allgemeine Kostenpositionen</t>
  </si>
  <si>
    <t>Sonstiger betrieblicher Aufwand</t>
  </si>
  <si>
    <t>ZI17XKSONST</t>
  </si>
  <si>
    <t>ZI17XKTELE</t>
  </si>
  <si>
    <t>Telefon- Telekommunikation</t>
  </si>
  <si>
    <t>Verpflegung Meetings</t>
  </si>
  <si>
    <t>ZI17XKBEW</t>
  </si>
  <si>
    <t>ZI17DL</t>
  </si>
  <si>
    <t>Dienstleistungen</t>
  </si>
  <si>
    <t>ZI17DLSV</t>
  </si>
  <si>
    <t>SV-interne Dienstleistungen</t>
  </si>
  <si>
    <t>Projekt-externe Dienstleistungen</t>
  </si>
  <si>
    <t>ZPI-Clearing durch ITSV-CuCC verrechnet</t>
  </si>
  <si>
    <t>ZI17XKEPMPMO</t>
  </si>
  <si>
    <t>Zuschlag EPM unjd PMO</t>
  </si>
  <si>
    <t>ESTEUR</t>
  </si>
  <si>
    <t>RATEUR</t>
  </si>
  <si>
    <t>T1</t>
  </si>
  <si>
    <t>T2</t>
  </si>
  <si>
    <t>T3</t>
  </si>
  <si>
    <t>ATSJHE</t>
  </si>
  <si>
    <t>REST</t>
  </si>
  <si>
    <t>ZI17XKTBF</t>
  </si>
  <si>
    <t>Technische Betriebsführung</t>
  </si>
  <si>
    <t>RZ-Betriebskosten für Z-PI Test- und Prod-Umgebungen</t>
  </si>
  <si>
    <t>P.101.026.DL.SV</t>
  </si>
  <si>
    <t>P.101.026.XK.TBF</t>
  </si>
  <si>
    <t>P.101.026.XK.SONST</t>
  </si>
  <si>
    <t>P.101.026.XK.TELE</t>
  </si>
  <si>
    <t>P.101.026.XK.BEW</t>
  </si>
  <si>
    <t>P.101.026.XK.EPM</t>
  </si>
  <si>
    <t>{"DETAILS":["2 Releases (ER1/2017, ER2/2017), Deployment auf jeweils 7 Umgebungen (TE, Lab1, Lab2, GIT, GDASWH,VORPROD, PROD), ER2/2017 entfällt wahrscheinlich"]}</t>
  </si>
  <si>
    <t>{"DETAILS":"SICO tagt 5 x pro Jahr =&gt; 5x4=20Ph + eventuelle Nacharbeiten","FORECASTS":[{"DATE":"2017-03-10","RANGE":"2017","DESCRIPTION":"1 Sitzung nicht teilgenommen(krank), noch 4 erwartet=&gt;4x4=16Ph+4Ph Nacharbeiten =&gt; 20Ph","ESTEFFPH":"20"}]}</t>
  </si>
  <si>
    <t>{"FORECASTS":[{"DATE":"2017-03-10","RANGE":"2017","ESTEFFPH":"20"}]}</t>
  </si>
  <si>
    <t>{"FORECASTS":[{"DATE":"2017-03-10","RANGE":"2017","ESTEFFPH":"0"}]}</t>
  </si>
  <si>
    <t>Weiterentwicklung des Z-PI im Jahr 2017</t>
  </si>
  <si>
    <t>Release-Rollout DOS</t>
  </si>
  <si>
    <t>ZI17WA0201DOS</t>
  </si>
  <si>
    <t>ZI17WA0204ABS</t>
  </si>
  <si>
    <t>3rd-Level-Support ABS</t>
  </si>
  <si>
    <t>ZI17WA0205NFR</t>
  </si>
  <si>
    <t>Betriebsführung NFR</t>
  </si>
  <si>
    <t>ZI17WA0208CRA</t>
  </si>
  <si>
    <t>Abschluss Tests Z-PI 2.8 - PUN CRA</t>
  </si>
  <si>
    <t>PUN-Tests Abschluss CRA</t>
  </si>
  <si>
    <t>ZI17WA0402TSA</t>
  </si>
  <si>
    <t>Evaluierung und Weiterentwicklung ZPI-Clearing TSA</t>
  </si>
  <si>
    <t>{"FORECASTS":[{"DATE":"2017-03-09","RANGE":"2017","ESTEFFPH":"0"}]}</t>
  </si>
  <si>
    <t>{"FORECASTS":[{"DATE":"2017-03-09","RANGE":"2017","ESTEFFPH":"20"}]}</t>
  </si>
  <si>
    <t>{"FORECASTS":[{"DATE":"2017-03-09","RANGE":"2017","ESTEFFPH":"10"}]}</t>
  </si>
  <si>
    <t>{"FORECASTS":[{"DATE":"2017-03-09","RANGE":"2017","ESTEFFPH":"5"}]}</t>
  </si>
  <si>
    <t>{"FORECASTS":[{"DATE":"2017-03-14","RANGE":"2017","ESTEFFPH":"5"}]}</t>
  </si>
  <si>
    <t>{"FORECASTS":[{"DATE":"2017-03-14","RANGE":"2017","ESTEFFPH":"0"}]}</t>
  </si>
  <si>
    <t>{"FORECASTS":[{"DATE":"2017-03-09","RANGE":"2017","ESTEFFPH":"16"}]}</t>
  </si>
  <si>
    <t>{"FORECASTS":[{"DATE":"2017-03-09","RANGE":"2017","ESTEFFPH":"320"}]}</t>
  </si>
  <si>
    <t>{"FORECASTS":[{"DATE":"2017-03-09","RANGE":"2017","ESTEFFPH":"80"}]}</t>
  </si>
  <si>
    <t>{"FORECASTS":[{"DATE":"2017-03-09","RANGE":"2017","ESTEFFPH":"14"}]}</t>
  </si>
  <si>
    <t>{"FORECASTS":[{"DATE":"2017-03-09","RANGE":"2017","ESTEFFPH":"15"}]}</t>
  </si>
  <si>
    <t>{"FORECASTS":[{"DATE":"2017-03-09","RANGE":"2017","ESTEFFPH":"37"}]}</t>
  </si>
  <si>
    <t>{"FORECASTS":[{"DATE":"2017-03-14","RANGE":"2017","ESTEFFPH":"0","ESTEUR":"1000"}]}</t>
  </si>
  <si>
    <t>{"FORECASTS":[{"DATE":"2017-03-14","RANGE":"2017","ESTEFFPH":"0","ESTEUR":"500"}]}</t>
  </si>
  <si>
    <t>{"FORECASTS":[{"DATE":"2017-03-14","RANGE":"2017","ESTEFFPH":"0","ESTEUR":"4300"}]}</t>
  </si>
  <si>
    <t>{"FORECASTS":[{"DATE":"2017-03-14","RANGE":"2017","ESTEFFPH":"0","ESTEUR":"155599"}]}</t>
  </si>
  <si>
    <t>Durchführung Clearung und 3rd-Level-Support WSC</t>
  </si>
  <si>
    <t>{"FORECASTS":[{"DATE":"2017-03-14","RANGE":"2017","ESTEFFPH":"290"},{"DATE":"2017-04-05","RANGE":"2017","ESTEFFPH":"320"}]}</t>
  </si>
  <si>
    <t>{"FORECASTS":[{"DATE":"2017-03-14","RANGE":"2017","ESTEFFPH":13},{"DATE":"2017-04-05","RANGE":"2017","ESTEFFPH":17}]}</t>
  </si>
  <si>
    <t>{"FORECASTS":[{"DATE":"2017-03-14","RANGE":"2017","ESTEFFPH":10},{"DATE":"2017-04-05","RANGE":"2017","ESTEFFPH":2}]}</t>
  </si>
  <si>
    <t>{"FORECASTS":[{"DATE":"2017-03-09","RANGE":"2017","ESTEFFPH":"10"},{"DATE":"2017-04-05","RANGE":"2017","ESTEFFPH":"0"}]}</t>
  </si>
  <si>
    <t>{"FORECASTS":[{"DATE":"2017-03-14","RANGE":"2017","ESTEFFPH":10},{"DATE":"2017-04-05","RANGE":"2017","ESTEFFPH":"0"}]}</t>
  </si>
  <si>
    <t>{"FORECASTS":[{"DATE":"2017-03-14","RANGE":"2017","ESTEFFPH":12},{"DATE":"2017-04-24","RANGE":"2017","ESTEFFPH":30},{"DATE":"2017-04-24","RANGE":"2017","ESTEFFPH":18.5}]}</t>
  </si>
  <si>
    <t>{"FORECASTS":[{"DATE":"2017-03-14","RANGE":"2017","ESTEFFPH":10},{"DATE":"2017-04-24","RANGE":"2017","ESTEFFPH":3}]}</t>
  </si>
  <si>
    <t>{"FORECASTS":[{"DATE":"2017-03-09","RANGE":"2017","ESTEFFPH":"89"},{"DATE":"2017-04-24","RANGE":"2017","ESTEFFPH":"5"}]}</t>
  </si>
  <si>
    <t>{"FORECASTS":[{"DATE":"2017-03-09","RANGE":"2017","ESTEFFPH":"0"},{"DATE":"2017-04-24","RANGE":"2017","ESTEFFPH":"5"}]}</t>
  </si>
  <si>
    <t>{"FORECASTS":[{"DATE":"2017-03-14","RANGE":"2017","ESTEFFPH":14},{"DATE":"2017-04-05","RANGE":"2017","ESTEFFPH":"0"},{"DATE":"2017-04-05","RANGE":"2017","ESTEFFPH":"3"}]}</t>
  </si>
  <si>
    <t>{"FORECASTS":[{"DATE":"2017-03-09","RANGE":"2017","ESTEFFPH":"22"},{"DATE":"2017-04-24","RANGE":"2017","ESTEFFPH":"24"}]}</t>
  </si>
  <si>
    <t>{"FORECASTS":[{"DATE":"2017-03-09","RANGE":"2017","ESTEFFPH":"21"},{"DATE":"2017-04-24","RANGE":"2017","ESTEFFPH":"40"}]}</t>
  </si>
  <si>
    <t>{"FORECASTS":[{"DATE":"2017-03-09","RANGE":"2017","ESTEFFPH":"0"},{"DATE":"2017-04-24","RANGE":"2017","ESTEFFPH":"10"}]}</t>
  </si>
  <si>
    <t>{"FORECASTS":[{"DATE":"2017-03-09","RANGE":"2017","ESTEFFPH":"20"},{"DATE":"2017-04-24","RANGE":"2017","ESTEFFPH":"10"}]}</t>
  </si>
  <si>
    <t>{"FORECASTS":[{"DATE":"2017-03-09","RANGE":"2017","ESTEFFPH":"10"},{"DATE":"2017-04-24","RANGE":"2017","ESTEFFPH":"0"}]}</t>
  </si>
  <si>
    <t>{"FORECASTS":[{"DATE":"2017-03-14","RANGE":"2017","ESTEFFPH":"5"},{"DATE":"2017-04-24","RANGE":"2017","ESTEFFPH":"10"}]}</t>
  </si>
  <si>
    <t>{"FORECASTS":[{"DATE":"2017-03-14","RANGE":"2017","ESTEFFPH":"5"},{"DATE":"2017-04-24","RANGE":"2017","ESTEFFPH":"50"}]}</t>
  </si>
  <si>
    <t>{"FORECASTS":[{"DATE":"2017-03-14","RANGE":"2017","ESTEFFPH":"5"},{"DATE":"2017-04-05","RANGE":"2017","ESTEFFPH":"0"},{"DATE":"2017-04-24","RANGE":"2017","ESTEFFPH":"10"}]}</t>
  </si>
  <si>
    <t>{"FORECASTS":[{"DATE":"2017-03-14","RANGE":"2017","ESTEFFPH":"0"},{"DATE":"2017-04-24","RANGE":"2017","ESTEFFPH":"8"}]}</t>
  </si>
  <si>
    <t>{"FORECASTS":[{"DATE":"2017-03-14","RANGE":"2017","ESTEFFPH":"20"},{"DATE":"2017-04-24","RANGE":"2017","ESTEFFPH":"15"}]}</t>
  </si>
  <si>
    <t>{"FORECASTS":[{"DATE":"2017-03-14","RANGE":"2017","ESTEFFPH":"300"},{"DATE":"2017-04-24","RANGE":"2017","ESTEFFPH":"350"}]}</t>
  </si>
  <si>
    <t>{"FORECASTS":[{"DATE":"2017-03-14","RANGE":"2017","ESTEFFPH":"10"},{"DATE":"2017-04-24","RANGE":"2017","ESTEFFPH":"0"}]}</t>
  </si>
  <si>
    <t>{"FORECASTS":[{"DATE":"2017-03-14","RANGE":"2017","ESTEFFPH":"15"},{"DATE":"2017-04-24","RANGE":"2017","ESTEFFPH":"0"}]}</t>
  </si>
  <si>
    <t>{"FORECASTS":[{"DATE":"2017-03-14","RANGE":"2017","ESTEFFPH":"70"},{"DATE":"2017-04-24","RANGE":"2017","ESTEFFPH":"0"}]}</t>
  </si>
  <si>
    <t>{"FORECASTS":[{"DATE":"2017-03-09","RANGE":"2017","ESTEFFPH":"20"},{"DATE":"2017-04-24","RANGE":"2017","ESTEFFPH":"0"}]}</t>
  </si>
  <si>
    <t>{"FORECASTS":[{"DATE":"2017-03-09","RANGE":"2017","ESTEFFPH":"0"},{"DATE":"2017-04-05","RANGE":"2017","ESTEFFPH":"10"},{"DATE":"2017-04-24","RANGE":"2017","ESTEFFPH":"17"}]}</t>
  </si>
  <si>
    <t>{"FORECASTS":[{"DATE":"2017-03-14","RANGE":"2017","ESTEFFPH":"150"},{"DATE":"2017-04-24","RANGE":"2017","ESTEFFPH":"200"}]}</t>
  </si>
  <si>
    <t>{"FORECASTS":[{"DATE":"2017-03-14","RANGE":"2017","ESTEFFPH":"100"},{"DATE":"2017-04-24","RANGE":"2017","ESTEFFPH":"200"}]}</t>
  </si>
  <si>
    <t>{"FORECASTS":[{"DATE":"2017-03-09","RANGE":"2017","ESTEFFPH":"20"},{"DATE":"2017-04-24","RANGE":"2017","ESTEFFPH":"70"}]}</t>
  </si>
  <si>
    <t>SWQHB</t>
  </si>
  <si>
    <t>Projekt SWQHB</t>
  </si>
  <si>
    <t>P.100.009.027</t>
  </si>
  <si>
    <t>SWQHBKON</t>
  </si>
  <si>
    <t>SWQHB Konzepterstellung</t>
  </si>
  <si>
    <t>SWQHBKONWSC</t>
  </si>
  <si>
    <t>SWQHBKONCGA</t>
  </si>
  <si>
    <t>SWQHBKONGNA</t>
  </si>
  <si>
    <t>SWQHBDET</t>
  </si>
  <si>
    <t>SWQHB Erstellung Detail</t>
  </si>
  <si>
    <t>SWQHBDETWSC</t>
  </si>
  <si>
    <t>SWQHBDETGNA</t>
  </si>
  <si>
    <t>SWQHBACC</t>
  </si>
  <si>
    <t>SWQHBACCWSC</t>
  </si>
  <si>
    <t>SWQHBACCWMU</t>
  </si>
  <si>
    <t>SWQHBACCGNA</t>
  </si>
  <si>
    <t>SWQHBACCPMAT1</t>
  </si>
  <si>
    <t>SWQHBACCPMAT2</t>
  </si>
  <si>
    <t>SWQHBACCPMAT3</t>
  </si>
  <si>
    <t>SWQHBEND</t>
  </si>
  <si>
    <t>SWQHB Projektabschluss</t>
  </si>
  <si>
    <t>SWQHB Präsentation und Abnahme</t>
  </si>
  <si>
    <t>SWQHBENDWSC</t>
  </si>
  <si>
    <t>SWQHBENDWMU</t>
  </si>
  <si>
    <t>SWQHBENDGNA</t>
  </si>
  <si>
    <t>SWQHBENDPMAT1</t>
  </si>
  <si>
    <t>SWQHBENDPMAT2</t>
  </si>
  <si>
    <t>SWQHBENDPMAT3</t>
  </si>
  <si>
    <t>SWQHBDETPMAT1</t>
  </si>
  <si>
    <t>SWQHBDETPMAT2</t>
  </si>
  <si>
    <t>SWQHBDETPMAT3</t>
  </si>
  <si>
    <t>SWQHBKONPMAT1</t>
  </si>
  <si>
    <t>SWQHBKONPMAT2</t>
  </si>
  <si>
    <t>SWQHBKONPMAT3</t>
  </si>
  <si>
    <t>SWQHB Konzepterstellung WSC</t>
  </si>
  <si>
    <t>SWQHB Konzepterstellung CGA</t>
  </si>
  <si>
    <t>SWQHB Konzepterstellung GNA</t>
  </si>
  <si>
    <t>SWQHB Konzepterstellung Mitarbeiter Tarif 1</t>
  </si>
  <si>
    <t>SWQHB Konzepterstellung Mitarbeiter Tarif 2</t>
  </si>
  <si>
    <t>SWQHB Konzepterstellung Mitarbeiter Tarif 3</t>
  </si>
  <si>
    <t>SWQHB Präsentation und Abnahme WSC</t>
  </si>
  <si>
    <t>SWQHB Präsentation und Abnahme WMU</t>
  </si>
  <si>
    <t>SWQHB Präsentation und Abnahme GNA</t>
  </si>
  <si>
    <t>SWQHB Präsentation und Abnahme Mitarbeiter Tarif 1</t>
  </si>
  <si>
    <t>SWQHB Präsentation und Abnahme Mitarbeiter Tarif 2</t>
  </si>
  <si>
    <t>SWQHB Präsentation und Abnahme Mitarbeiter Tarif 3</t>
  </si>
  <si>
    <t>SWQHB Projektabschluss WSC</t>
  </si>
  <si>
    <t>SWQHB Projektabschluss WMU</t>
  </si>
  <si>
    <t>SWQHB Projektabschluss GNA</t>
  </si>
  <si>
    <t>SWQHB Projektabschluss Mitarbeiter Tarif 1</t>
  </si>
  <si>
    <t>SWQHB Projektabschluss Mitarbeiter Tarif 2</t>
  </si>
  <si>
    <t>SWQHB Projektabschluss Mitarbeiter Tarif 3</t>
  </si>
  <si>
    <t>SWQHB Erstellung Detail WSC</t>
  </si>
  <si>
    <t>SWQHB Erstellung Detail GNA</t>
  </si>
  <si>
    <t>SWQHBDETWMU</t>
  </si>
  <si>
    <t>SWQHB Erstellung Detail WMU</t>
  </si>
  <si>
    <t>SWQHB Erstellung Detail Mitarbeiter Tarif 1</t>
  </si>
  <si>
    <t>SWQHB Erstellung Detail Mitarbeiter Tarif 2</t>
  </si>
  <si>
    <t>SWQHB Erstellung Detail Mitarbeiter Tarif 3</t>
  </si>
  <si>
    <t>SWQHBKONWMU</t>
  </si>
  <si>
    <t>SWQHB Konzepterstellung WMU</t>
  </si>
  <si>
    <t>Alle Arbeiten für das Projekt SWQHB</t>
  </si>
  <si>
    <t>WMU</t>
  </si>
  <si>
    <t>CGA</t>
  </si>
  <si>
    <t>GNA</t>
  </si>
  <si>
    <t>Erstellung des Konzepts des SW-Qualitätshandbuchs</t>
  </si>
  <si>
    <t>Abschluss des Projekts SWQHB inkl. Lessons Learned und next Steps</t>
  </si>
  <si>
    <t>COVGNA</t>
  </si>
  <si>
    <t>CORCGA</t>
  </si>
  <si>
    <t>P.100.009.030</t>
  </si>
  <si>
    <t>SWQA17</t>
  </si>
  <si>
    <t>Software Qualitätsmanagement 2017</t>
  </si>
  <si>
    <t>Software Qualitätsmanagement Linientätigkeiten 2017</t>
  </si>
  <si>
    <t>SWQA17AP</t>
  </si>
  <si>
    <t>SWQA17APWSC</t>
  </si>
  <si>
    <t>Software Qualitätsmanagement 2017 Arbeiten WSC</t>
  </si>
  <si>
    <t>ILVT3</t>
  </si>
  <si>
    <t>ILVT2</t>
  </si>
  <si>
    <t>ILVT1</t>
  </si>
  <si>
    <t>Präsentation des SWQHB LA, Management Board und die Abnahme</t>
  </si>
  <si>
    <t>SWQHBKRIT</t>
  </si>
  <si>
    <t>SWQHB Kriterien-Erfassung</t>
  </si>
  <si>
    <t>SWQHB Projektmanagement 2016</t>
  </si>
  <si>
    <t>SWQHB Projektmanagement 2016 WSC</t>
  </si>
  <si>
    <t>SWQHB Projektmanagement 2016 WMU</t>
  </si>
  <si>
    <t>SWQHBPM16</t>
  </si>
  <si>
    <t>SWQHBPM16WSC</t>
  </si>
  <si>
    <t>SWQHBPM16WMU</t>
  </si>
  <si>
    <t>SWQHBKRITWSC</t>
  </si>
  <si>
    <t>SWQHBKRITWMU</t>
  </si>
  <si>
    <t>SWQHBKRITCGA</t>
  </si>
  <si>
    <t>SWQHBKRITGNA</t>
  </si>
  <si>
    <t>SWQHBKRITMAT1</t>
  </si>
  <si>
    <t>SWQHBKRITMAT2</t>
  </si>
  <si>
    <t>SWQHBKRITMAT3</t>
  </si>
  <si>
    <t>SWQHB Kriterien-Erfassung WSC</t>
  </si>
  <si>
    <t>SWQHB Kriterien-Erfassung WMU</t>
  </si>
  <si>
    <t>SWQHB Kriterien-Erfassung CGA</t>
  </si>
  <si>
    <t>SWQHB Kriterien-Erfassung GNA</t>
  </si>
  <si>
    <t>SWQHB Kriterien-Erfassung Mitarbeiter Tarif 1</t>
  </si>
  <si>
    <t>SWQHB Kriterien-Erfassung Mitarbeiter Tarif 2</t>
  </si>
  <si>
    <t>SWQHB Kriterien-Erfassung Mitarbeiter Tarif 3</t>
  </si>
  <si>
    <t>SWQHBPM17</t>
  </si>
  <si>
    <t>SWQHBPM17WSC</t>
  </si>
  <si>
    <t>SWQHBPM17WMU</t>
  </si>
  <si>
    <t>SWQHB Projektmanagement 2017</t>
  </si>
  <si>
    <t>SWQHB Projektmanagement 2017 WSC</t>
  </si>
  <si>
    <t>SWQHB Projektmanagement 2017 WMU</t>
  </si>
  <si>
    <t>Projektmanagement 2016</t>
  </si>
  <si>
    <t>Projektmanagement 2017</t>
  </si>
  <si>
    <t>Software Qualitätsmanagement 2017 Arbeiten</t>
  </si>
  <si>
    <t>P.100.002.016</t>
  </si>
  <si>
    <t>Interviews zur Erfassung der Q-Kriterien</t>
  </si>
  <si>
    <t>SWQHB17</t>
  </si>
  <si>
    <t>SWQHB im Jahr 2017</t>
  </si>
  <si>
    <t>SWQHB16</t>
  </si>
  <si>
    <t>SWQHB im Jahr 2016</t>
  </si>
  <si>
    <t>Alle Arbeiten an SWQHB im Jahr 2016</t>
  </si>
  <si>
    <t>Erstellung des Qualitätshandbuchs bis Abnahme durch Team</t>
  </si>
  <si>
    <t>Alle Arbeiten an SWQHB im Jahr 2017</t>
  </si>
  <si>
    <t>P.100.009.027.100</t>
  </si>
  <si>
    <t>P.100.009.027.210</t>
  </si>
  <si>
    <t>P.100.009.027.220</t>
  </si>
  <si>
    <t>P.100.009.027.310</t>
  </si>
  <si>
    <t>P.100.009.027.710</t>
  </si>
  <si>
    <t>{"FORECASTS":[{"DATE":"2017-04-26","RANGE":"2017","ESTEFFPH":"56"}]}</t>
  </si>
  <si>
    <t>{"FORECASTS":[{"DATE":"2017-04-26","RANGE":"2017","ESTEFFPH":"60"}]}</t>
  </si>
  <si>
    <t>{"FORECASTS":[{"DATE":"2017-04-26","RANGE":"2017","ESTEFFPH":"80"}]}</t>
  </si>
  <si>
    <t>{"FORECASTS":[{"DATE":"2017-04-26","RANGE":"2017","ESTEFFPH":"5"}]}</t>
  </si>
  <si>
    <t>{"FORECASTS":[{"DATE":"2017-04-26","RANGE":"2017","ESTEFFPH":"0"}]}</t>
  </si>
  <si>
    <t>{"FORECASTS":[{"DATE":"2017-04-26","RANGE":"2017","ESTEFFPH":"65"}]}</t>
  </si>
  <si>
    <t>{"FORECASTS":[{"DATE":"2017-04-26","RANGE":"2017","ESTEFFPH":"30"}]}</t>
  </si>
  <si>
    <t>{"FORECASTS":[{"DATE":"2017-04-26","RANGE":"2017","ESTEFFPH":"40"}]}</t>
  </si>
  <si>
    <t>{"FORECASTS":[{"DATE":"2017-04-26","RANGE":"2017","ESTEFFPH":"13"}]}</t>
  </si>
  <si>
    <t>{"FORECASTS":[{"DATE":"2017-04-26","RANGE":"2017","ESTEFFPH":"160"}]}</t>
  </si>
  <si>
    <t>{"FORECASTS":[{"DATE":"2017-04-26","RANGE":"2017","ESTEFFPH":"12"}]}</t>
  </si>
  <si>
    <t>{"FORECASTS":[{"DATE":"2017-04-26","RANGE":"2017","ESTEFFPH":"52"}]}</t>
  </si>
  <si>
    <t>{"FORECASTS":[{"DATE":"2017-04-26","RANGE":"2017","ESTEFFPH":"32"}]}</t>
  </si>
  <si>
    <t>{"FORECASTS":[{"DATE":"2017-04-26","RANGE":"2017","ESTEFFPH":"50"}]}</t>
  </si>
  <si>
    <t>ZI17WE09</t>
  </si>
  <si>
    <t>Z-PI Anteil an ELGA-Projekt GENESIS</t>
  </si>
  <si>
    <t>P.101.026.003.091</t>
  </si>
  <si>
    <t>Alle Aktivitäten an Projekt GENESIS</t>
  </si>
  <si>
    <t>ZI17WE0901</t>
  </si>
  <si>
    <t>Z-PI GENESIS Presales</t>
  </si>
  <si>
    <t>Z-PI GENESIS Anforderungsdefinition und Angebot</t>
  </si>
  <si>
    <t>ZI17WE0901WSC</t>
  </si>
  <si>
    <t>Z-PI GENESIS Presales WSC</t>
  </si>
  <si>
    <t>Z-PI GENESIS Anforderungsdefinition und Angebot WSC</t>
  </si>
  <si>
    <t>WIST2017WA04</t>
  </si>
  <si>
    <t>Wartung WIST-Batch</t>
  </si>
  <si>
    <t>P.101.033.003.002</t>
  </si>
  <si>
    <t>Wartung und Fehlerbehebung am WIST-Batch</t>
  </si>
  <si>
    <t>CLEAR2017</t>
  </si>
  <si>
    <t>CLEAR2017WA01</t>
  </si>
  <si>
    <t>bPK Clearing(präventives &amp; reaktives Clearing)</t>
  </si>
  <si>
    <t>P.101.051.004</t>
  </si>
  <si>
    <t>bPK-Clearing operativ</t>
  </si>
  <si>
    <t>P.101.051.001</t>
  </si>
  <si>
    <t>CLEAR2017WA04</t>
  </si>
  <si>
    <t>Fachexpertise und organisatorische Tätigkeiten</t>
  </si>
  <si>
    <t>P.101.051.001 / Clearing: Fachexpertise und organisatorische Tätigkeiten</t>
  </si>
  <si>
    <t>{"FORECASTS":[{"DATE":"2017-06-09","RANGE":"2017","ESTEFFPH":"40"}]}</t>
  </si>
  <si>
    <t>{"NOTES":[{"DATE":"2017-03-09","TOPIC":"Forecast 2017 basierend auf Daten 2017-01/02","TEXT":["Abrechnung von CuCC nicht mehr auf Basis von Tickets sondern auf Basis der Bearbeitungszeit in Minuten","Daten von Jänner und Februar zu wenig, um belastbaren Forecast zu erstellen","Daten von 2016 können nicht herangezogen werden, weil Bearbeitungszeiten nicht durchgängig in Myrmex erfasst","Ist-Ticket Zahlen Jänner Februar sind einiges unter Plan","Kosten-Prognose auf Basis 2016 würde zu Forecast-Erhöhung von 45k auf 55k führen","Da die Ist-Zahlen aber unter Plan sind, bleibt in Abstimmung zwischen EHA und WSC der Forecast auf dem Budget-Plan von 45k","Bianca Mader soll monatlich Abrechnungsdetails an WSC schicken, die Kosten und Minutenanzahlen beinhalten. Diese können in Korrelation mit den Ticket-Anzahlen aus der Clearing-Stelle (Thomas Samson) zu verfeinertem Forecast genutzt werden"]}],
"FORECASTS":[{"DATE":"2017-03-09","RANGE":2017,"ESTEUR":"45497","ESTEFFPH":"0"},{"DATE":"2017-04-05","RANGE":2017,"ESTEUR":"45497","ESTEFFPH":"0","NOTES":["Abrechnung März: 4126,- EUR, ergibt im Schnitt 45121,-"]},{"DATE":"2017-06-09","RANGE":2017,"ESTEUR":"55008","ESTEFFPH":"0","NOTES":["Abrechnung Mai: 4686,- EUR, ergibt unter Berücks. der monatlichen Steigerung 55008,-"]}]}</t>
  </si>
  <si>
    <t>ZI17WA0204THS</t>
  </si>
  <si>
    <t>3rd-Level-Support THS</t>
  </si>
  <si>
    <t>ZI17WA0401WSC</t>
  </si>
  <si>
    <t>Durchführung Clearung und 3rd-Level-Support THS</t>
  </si>
  <si>
    <t>ZI17WA0401THS</t>
  </si>
  <si>
    <t>ZPI2018</t>
  </si>
  <si>
    <t>ZI18</t>
  </si>
  <si>
    <t>Z-PI 2018</t>
  </si>
  <si>
    <t>ZI18WA</t>
  </si>
  <si>
    <t>Z-PI 2018 Wartung</t>
  </si>
  <si>
    <t>ZI18WA01</t>
  </si>
  <si>
    <t>Z-PI 2018 Security</t>
  </si>
  <si>
    <t>ZI18WA02</t>
  </si>
  <si>
    <t>ZI18WA00</t>
  </si>
  <si>
    <t>Z-PI 2018 Projektkoordination</t>
  </si>
  <si>
    <t>Z-PI 2018 Betrieb und 3rd-Level-Support</t>
  </si>
  <si>
    <t>ZI18XKTBF</t>
  </si>
  <si>
    <t>ZI18XK</t>
  </si>
  <si>
    <t>ZI18WE</t>
  </si>
  <si>
    <t>Z-PI 2018 Weiterentwicklung</t>
  </si>
  <si>
    <t>ZI18WE01</t>
  </si>
  <si>
    <t>Z-PI 2018 eIDAS-Leistungsmerkmale</t>
  </si>
  <si>
    <t>ZI18WE0101</t>
  </si>
  <si>
    <t>Z-PI Konzeption eIDAS-Features</t>
  </si>
  <si>
    <t>ZI18WE0102</t>
  </si>
  <si>
    <t>ZI18WE0103</t>
  </si>
  <si>
    <t>Z-PI Anbindung ERnP</t>
  </si>
  <si>
    <t>ZI18WE02</t>
  </si>
  <si>
    <t>Z-PI Anbindung Krebsstatistikregister</t>
  </si>
  <si>
    <t>ZI18WE0201</t>
  </si>
  <si>
    <t>Z-PI Leistungmerkmale nach ELGA RfC 0170010016</t>
  </si>
  <si>
    <t>Z-PI Leistungmerkmale nach ELGA RfC 0170010018</t>
  </si>
  <si>
    <t>Z-PI Leistungmerkmale nach ELGA RfC 0170010017</t>
  </si>
  <si>
    <t>ZI18DL</t>
  </si>
  <si>
    <t>JAPBREICH</t>
  </si>
  <si>
    <t>ZI18DLCC</t>
  </si>
  <si>
    <t>Z-PI Clearing durch ITSV CuCC</t>
  </si>
  <si>
    <t>technische Betriebsführung aller Z-PI Instanzen durch RZ</t>
  </si>
  <si>
    <t>ZI18WE04</t>
  </si>
  <si>
    <t>Z-PI 2018 Anbindungen ELGA-Bereiche</t>
  </si>
  <si>
    <t>ZI18WE0401</t>
  </si>
  <si>
    <t>Z-PI 2018 Anbindung EB Burgenland</t>
  </si>
  <si>
    <t>ZI18WA0001</t>
  </si>
  <si>
    <t>Z-PI 2018 Produktmanagement</t>
  </si>
  <si>
    <t>ZI18WA0002</t>
  </si>
  <si>
    <t>Z-PI 2018 Projektcontrolling</t>
  </si>
  <si>
    <t>ZI18WA0003</t>
  </si>
  <si>
    <t>ZI18WA03</t>
  </si>
  <si>
    <t>ZI18WA04</t>
  </si>
  <si>
    <t>ZI18WA0007</t>
  </si>
  <si>
    <t>ZI18WA0008</t>
  </si>
  <si>
    <t>Z-PI 2018 Projektabschluss</t>
  </si>
  <si>
    <t>ZI18WA0009</t>
  </si>
  <si>
    <t>Z-PI 2018 Budgetierung 2019</t>
  </si>
  <si>
    <t>Z-PI 2018 Projektmarketing</t>
  </si>
  <si>
    <t>Z-PI 2018 ELGA Programmmanagement Support</t>
  </si>
  <si>
    <t>Alle Arbeiten für Z-PI im Jahr 2018</t>
  </si>
  <si>
    <t>Wartung des Z-PI im Jahre 2018 (Verrechnung HVB)</t>
  </si>
  <si>
    <t>ZI18XKTELE</t>
  </si>
  <si>
    <t>ZI18XKBEW</t>
  </si>
  <si>
    <t>ZI18XKEPMPMO</t>
  </si>
  <si>
    <t>ZI18WA0009PM</t>
  </si>
  <si>
    <t>Z-PI 2018 Budgetierung 2019 Produktmanager</t>
  </si>
  <si>
    <t>ZI18WA0009AR</t>
  </si>
  <si>
    <t>ZI18WA0009DV</t>
  </si>
  <si>
    <t>ZI18WA0009TM</t>
  </si>
  <si>
    <t>Z-PI 2018 Budgetierung 2019 Architekt</t>
  </si>
  <si>
    <t>Z-PI 2018 Budgetierung 2019 Developer</t>
  </si>
  <si>
    <t>Z-PI 2018 Budgetierung 2019 Tester</t>
  </si>
  <si>
    <t>Z-PI 2018 Budgetierung 2019 Security Expert</t>
  </si>
  <si>
    <t>ZI18WA0009BA</t>
  </si>
  <si>
    <t>Z-PI 2018 Budgetierung 2019 Analyst</t>
  </si>
  <si>
    <t>ZI18WA0008PM</t>
  </si>
  <si>
    <t>Z-PI 2018 Projektabschluss Produktmanager</t>
  </si>
  <si>
    <t>BPEST</t>
  </si>
  <si>
    <t>ZI18WA0101</t>
  </si>
  <si>
    <t>ZI18WA0101SE</t>
  </si>
  <si>
    <t>ZI18WA0102</t>
  </si>
  <si>
    <t>Z-PI 2018 Security Aktualisierung Maßnahmen</t>
  </si>
  <si>
    <t>ZI18WA0103</t>
  </si>
  <si>
    <t>Z-PI 2018 Security ELGA SICO</t>
  </si>
  <si>
    <t>Z-PI 2018 Security ELGA SICO Security Expert</t>
  </si>
  <si>
    <t>Z-PI 2018 Security ELGA ISMS</t>
  </si>
  <si>
    <t>Z-PI 2018 Security ELGA ISMS Security Expert</t>
  </si>
  <si>
    <t>ZI18WA0102SE</t>
  </si>
  <si>
    <t>Z-PI 2018 Security ITSV-interne Audits und Maßnahmen</t>
  </si>
  <si>
    <t>ZI18WA0103SE</t>
  </si>
  <si>
    <t>Z-PI 2018 Security Aktualisierung Maßnahmen Security Expert</t>
  </si>
  <si>
    <t>Z-PI 2018 Security Aktualisierung Maßnahmen Security Assistant</t>
  </si>
  <si>
    <t>Z-PI 2018 Security Aktualisierung Maßnahmen Analyst</t>
  </si>
  <si>
    <t>Z-PI 2018 Security Aktualisierung Maßnahmen Architekt</t>
  </si>
  <si>
    <t>{"DETAILS": "ISMS tagt 1 x monatlich =&gt; 12x5=60Ph + eventuelle Nacharbeiten"}</t>
  </si>
  <si>
    <t>{"DETAILS": "SICO tagt 5 x pro Jahr =&gt; 5x4=20Ph + eventuelle Nacharbeiten"}</t>
  </si>
  <si>
    <t>ZI18WA0103SA</t>
  </si>
  <si>
    <t>ZI18WA0103BA</t>
  </si>
  <si>
    <t>ZI18WA0103AR</t>
  </si>
  <si>
    <t>Z-PI 2018 Security ITSV-interne Audits und Maßnahmen Analyst</t>
  </si>
  <si>
    <t>Z-PI 2018 Security  ITSV-interne Audits und Maßnahmen Architekt</t>
  </si>
  <si>
    <t>ZI18WA0104</t>
  </si>
  <si>
    <t>ZI18WA0104SE</t>
  </si>
  <si>
    <t>ZI18WA0104SA</t>
  </si>
  <si>
    <t>ZI18WA0104BA</t>
  </si>
  <si>
    <t>ZI18WA0104AR</t>
  </si>
  <si>
    <t>Z-PI 2018 Anpassung technische Infrastruktur</t>
  </si>
  <si>
    <t>ZI18WA0301</t>
  </si>
  <si>
    <t>Z-PI 2018 Upgrade Releaseschein Online</t>
  </si>
  <si>
    <t>Z-PI 2018 Clearing</t>
  </si>
  <si>
    <t>Z-PI 2018 Security Mitarbeit an externem ELGA PEN-Test</t>
  </si>
  <si>
    <t>ZI18WA0105</t>
  </si>
  <si>
    <t>ZI18WA0105SE</t>
  </si>
  <si>
    <t>ZI18WA0105SA</t>
  </si>
  <si>
    <t>ZI18WA0105AR</t>
  </si>
  <si>
    <t>ZI18WA0105TM</t>
  </si>
  <si>
    <t>Z-PI 2018 Security Mitarbeit ELGA PEN-Test Security Expert</t>
  </si>
  <si>
    <t>Z-PI 2018 Security Mitarbeit ELGA PEN-Test Security Assistant</t>
  </si>
  <si>
    <t>Z-PI 2018 Security Mitarbeit ELGA PEN-Test Architekt</t>
  </si>
  <si>
    <t>Z-PI 2018 Security Mitarbeit ELGA PEN-Test Test Expert</t>
  </si>
  <si>
    <t>ZI18WE05</t>
  </si>
  <si>
    <t>Z-PI 2018 Optimierung Management-Tools</t>
  </si>
  <si>
    <t>Management Tools sollen Standard-Betrieb und Self-Service ermöglichen</t>
  </si>
  <si>
    <t>ZI18WA0201</t>
  </si>
  <si>
    <t>Z-PI 2018 Release Rollout</t>
  </si>
  <si>
    <t>ZI18WA0202</t>
  </si>
  <si>
    <t>Z-PI 2018 Bugfixing</t>
  </si>
  <si>
    <t>ZI18WA0203</t>
  </si>
  <si>
    <t>Z-PI 2018 Testdurchführung und -Dokumentation</t>
  </si>
  <si>
    <t>ZI18WA0204</t>
  </si>
  <si>
    <t>Z-PI 2018 3rd-Level-Support</t>
  </si>
  <si>
    <t>ZI18WA0205</t>
  </si>
  <si>
    <t>ZI18WA0206</t>
  </si>
  <si>
    <t>ZI18WA0207</t>
  </si>
  <si>
    <t>Z-PI 2018 Betriebsführung</t>
  </si>
  <si>
    <t>Z-PI 2018 Logging-Optimierung</t>
  </si>
  <si>
    <t>Analyse Log-File-Aggregation (Analyse für Protokollierung der Aufrufe durch externe Services) lt. Vorgaben ELGA GmbH. Keine technische Umsetzung einzuplanen.</t>
  </si>
  <si>
    <t>Security Aktivitäten für Z-PI im JAP 2018</t>
  </si>
  <si>
    <t>Teilnehme der ITSV in der ELGA ISMS Arbeitsgruppe</t>
  </si>
  <si>
    <t>Teilnahme der ITSV in der ELGA SICO</t>
  </si>
  <si>
    <t>ZI18WA0401</t>
  </si>
  <si>
    <t>Z-PI 2018 Clearing Durchführung</t>
  </si>
  <si>
    <t>ZI18WA0402</t>
  </si>
  <si>
    <t>Z-PI 2018 Clearing Optimierung</t>
  </si>
  <si>
    <t>Analyse, Konzipierung der Clearing-Optimierung</t>
  </si>
  <si>
    <t>Mitarbeit und Support bei der Durchführung des Z-PI Clearing (ohne CuCC)</t>
  </si>
  <si>
    <t>Anpassung der Z-PI Online-Software 2.9.x an RS "Dubai", Variante EAP7
- Online IHE-Services
- ARR-GUI
- Clearing-GUI
- kompletter autoatisierter Regressiontest
- kompletter Lasttest im Vergleich mit 2.8.x
abzüglich der Vorarbeiten aus 2017</t>
  </si>
  <si>
    <t>Anpassung des Z-PI auf RZ-Plattform RS "Dubai", Verbleibende Arbeiten aus 2017</t>
  </si>
  <si>
    <t>Sammlung aller Features für die Implementierung von eIDAS-Funktionen im Z-PI im Jahr 2018</t>
  </si>
  <si>
    <t>Z-PI weitere Identifikatoren</t>
  </si>
  <si>
    <t>ZI18WE0104</t>
  </si>
  <si>
    <t>ZI18WE0101BA</t>
  </si>
  <si>
    <t>ZI18WE0101AR</t>
  </si>
  <si>
    <t>Z-PI 2018 eIDAS Konzeption Analyst</t>
  </si>
  <si>
    <t>Z-PI 2018 eIDAS Konzeption Architekt</t>
  </si>
  <si>
    <t>ZI18WE0105</t>
  </si>
  <si>
    <t>ZI18WE0106</t>
  </si>
  <si>
    <t>Z-PI 2018 Komplettierung EKVK als Patienten-Identifikator</t>
  </si>
  <si>
    <t>ZI18WE0103BA</t>
  </si>
  <si>
    <t>ZI18WE0103AR</t>
  </si>
  <si>
    <t>ZI18WE0103DV</t>
  </si>
  <si>
    <t>ZI18WE0103TM</t>
  </si>
  <si>
    <t>Erstellung der Anforderungsspezifikation</t>
  </si>
  <si>
    <t>Erstellung des Umsetzungskonzepts</t>
  </si>
  <si>
    <t>ZI18WE0104BA</t>
  </si>
  <si>
    <t>ZI18WE0104AR</t>
  </si>
  <si>
    <t>ZI18WE0104DV</t>
  </si>
  <si>
    <t>ZI18WE0104TM</t>
  </si>
  <si>
    <t>Z-PI 2018 Komplettierung EKVK Analyst</t>
  </si>
  <si>
    <t>Z-PI 2018 Komplettierung EKVK Architekt</t>
  </si>
  <si>
    <t>Z-PI 2018 Komplettierung EKVK Developer</t>
  </si>
  <si>
    <t>Z-PI 2018 Komplettierung EKVK Tester</t>
  </si>
  <si>
    <t>Anpassung der bereits vorhandenen Implementierung der EKVK als Identifikator an die eIDAS-Konzeption</t>
  </si>
  <si>
    <t>ZI18WE0501</t>
  </si>
  <si>
    <t>Z-PI 2018 Optimierung Alarmierung</t>
  </si>
  <si>
    <t>Verbesserung der Alarm-Status-Abbildung des Z-PI in NAGIOS/WatchIT/ELGA-UMS</t>
  </si>
  <si>
    <t>Anbindung neuer Bereich an den Z-PI in 2018</t>
  </si>
  <si>
    <t>Anbindung des ELGA-Bereichs Burgenland (KRAGES) an den Z-PI</t>
  </si>
  <si>
    <t>ZI18WE0105BA</t>
  </si>
  <si>
    <t>ZI18WE0105AR</t>
  </si>
  <si>
    <t>ZI18WE0105DV</t>
  </si>
  <si>
    <t>ZI18WE0105TM</t>
  </si>
  <si>
    <t>ZI18WE0105PM</t>
  </si>
  <si>
    <t>Z-PI Anbindung ERnP Analyst</t>
  </si>
  <si>
    <t>Z-PI Anbindung ERnP Architekt</t>
  </si>
  <si>
    <t>Z-PI Anbindung ERnP Developer</t>
  </si>
  <si>
    <t>Z-PI Anbindung ERnP Tester</t>
  </si>
  <si>
    <t>Z-PI Anbindung ERnP Produkt-Manager</t>
  </si>
  <si>
    <t>ZI18WE0501BA</t>
  </si>
  <si>
    <t>ZI18WE0501AR</t>
  </si>
  <si>
    <t>ZI18WE0501DV</t>
  </si>
  <si>
    <t>ZI18WE0501TM</t>
  </si>
  <si>
    <t>ZI18WE0501PM</t>
  </si>
  <si>
    <t>Z-PI 2018 Optimierung Alarmierung Analyst</t>
  </si>
  <si>
    <t>Z-PI 2018 Optimierung Alarmierung Architekt</t>
  </si>
  <si>
    <t>Z-PI 2018 Optimierung Alarmierung Developer</t>
  </si>
  <si>
    <t>Z-PI 2018 Optimierung Alarmierung Tester</t>
  </si>
  <si>
    <t>Z-PI 2018 Erweiterung führende Sichten</t>
  </si>
  <si>
    <t>ZI18WE0106BA</t>
  </si>
  <si>
    <t>ZI18WE0106AR</t>
  </si>
  <si>
    <t>ZI18WE0106DV</t>
  </si>
  <si>
    <t>ZI18WE0106TM</t>
  </si>
  <si>
    <t>ZI18WE0106PM</t>
  </si>
  <si>
    <t>Z-PI 2018 Erweiterung führende Sichten Architekt</t>
  </si>
  <si>
    <t>Z-PI 2018 Erweiterung führende Sichten Developer</t>
  </si>
  <si>
    <t>Z-PI 2018 Erweiterung führende Sichten Tester</t>
  </si>
  <si>
    <t>Z-PI 2018 Erweiterung führende Sichten Produktmanager</t>
  </si>
  <si>
    <t>Z-PI 2018 Erweiterung führende Sichten Analyst</t>
  </si>
  <si>
    <t>ZI18WE0201BA</t>
  </si>
  <si>
    <t>ZI18WE0201AR</t>
  </si>
  <si>
    <t>ZI18WE0201DV</t>
  </si>
  <si>
    <t>ZI18WE0201TM</t>
  </si>
  <si>
    <t>ZI18WE0201PM</t>
  </si>
  <si>
    <t>ZI18WE0401BA</t>
  </si>
  <si>
    <t>ZI18WE0401AR</t>
  </si>
  <si>
    <t>ZI18WE0401DV</t>
  </si>
  <si>
    <t>ZI18WE0401TM</t>
  </si>
  <si>
    <t>ZI18WE0401PM</t>
  </si>
  <si>
    <t>Z-PI 2018 Anbindung EB Burgenland Analyst</t>
  </si>
  <si>
    <t>Z-PI 2018 Anbindung EB Burgenland Architekt</t>
  </si>
  <si>
    <t>Z-PI 2018 Anbindung EB Burgenland Developer</t>
  </si>
  <si>
    <t>Z-PI 2018 Anbindung EB Burgenland Tester</t>
  </si>
  <si>
    <t>Z-PI 2018 Anbindung EB Burgenland Produktmanager</t>
  </si>
  <si>
    <t>Anbindungsschulung, Korrespondenz, Workflow BMG</t>
  </si>
  <si>
    <t>Anleitung Betrieb, Zertifikatsmanagement</t>
  </si>
  <si>
    <t>ZI18WE0502</t>
  </si>
  <si>
    <t>Z-PI Manager Web-Applikation V 1.0</t>
  </si>
  <si>
    <t>Erstversion eines Manager-Tools zur Durchführung von Wartungs-Aktionen ohne root-Access in Produktionsumgebung zu benötigen.</t>
  </si>
  <si>
    <t>ZI18WE0502BA</t>
  </si>
  <si>
    <t>ZI18WE0502AR</t>
  </si>
  <si>
    <t>ZI18WE0502DV</t>
  </si>
  <si>
    <t>ZI18WE0502TM</t>
  </si>
  <si>
    <t>ZI18WE0502PM</t>
  </si>
  <si>
    <t>Z-PI Manager Web-Applikation V 1.0 Analyst</t>
  </si>
  <si>
    <t>Z-PI Manager Web-Applikation V 1.0 Architekt</t>
  </si>
  <si>
    <t>Z-PI Manager Web-Applikation V 1.0 Development</t>
  </si>
  <si>
    <t>Z-PI Manager Web-Applikation V 1.0 Tester</t>
  </si>
  <si>
    <t>Z-PI Manager Web-Applikation V 1.0 Produktmanager</t>
  </si>
  <si>
    <t>ZI18WA0201BA</t>
  </si>
  <si>
    <t>ZI18WA0201AR</t>
  </si>
  <si>
    <t>ZI18WA0201DV</t>
  </si>
  <si>
    <t>ZI18WA0201TM</t>
  </si>
  <si>
    <t>ZI18WA0201PM</t>
  </si>
  <si>
    <t>Z-PI 2018 Release Rollout Analyst</t>
  </si>
  <si>
    <t>Z-PI 2018 Release Rollout Architekt</t>
  </si>
  <si>
    <t>Z-PI 2018 Release Rollout Developer</t>
  </si>
  <si>
    <t>Z-PI 2018 Release Rollout Tester</t>
  </si>
  <si>
    <t>Z-PI 2018 Release Rollout Produkltmanager</t>
  </si>
  <si>
    <t>Organisation, Abstimmung und Rollout von 2 ER-Releases</t>
  </si>
  <si>
    <t>Analyse und Behebung von gemeldeten Fehlern, Deployment von Hotfixes</t>
  </si>
  <si>
    <t>ZI18WA0204BA</t>
  </si>
  <si>
    <t>ZI18WA0204AR</t>
  </si>
  <si>
    <t>ZI18WA0204DV</t>
  </si>
  <si>
    <t>ZI18WA0204TM</t>
  </si>
  <si>
    <t>ZI18WA0204PM</t>
  </si>
  <si>
    <t>Z-PI 2018 3rd-Level-Support Analyst</t>
  </si>
  <si>
    <t>Z-PI 2018 3rd-Level-Support Architekt</t>
  </si>
  <si>
    <t>Z-PI 2018 3rd-Level-Support Developer</t>
  </si>
  <si>
    <t>Z-PI 2018 3rd-Level-Support Tester</t>
  </si>
  <si>
    <t>Z-PI 2018 3rd-Level-Support Produktmanager</t>
  </si>
  <si>
    <t>ZI18WA0203AR</t>
  </si>
  <si>
    <t>ZI18WA0203TM</t>
  </si>
  <si>
    <t>ZI18WA0203BA</t>
  </si>
  <si>
    <t>Z-PI 2018 Testdurchführung und -Dokumentation Architekt</t>
  </si>
  <si>
    <t>Z-PI 2018 Testdurchführung und -Dokumentation Tester</t>
  </si>
  <si>
    <t>Z-PI 2018 Testdurchführung und -Dokumentation Analyst</t>
  </si>
  <si>
    <t>Release- und Fix-Regressiontests</t>
  </si>
  <si>
    <t>Support-Aktivitäten ausserhalb von Bugfixing, evtl. Analyse vor Bugfixing</t>
  </si>
  <si>
    <t>ZI18WA0205AR</t>
  </si>
  <si>
    <t>ZI18WA0205DV</t>
  </si>
  <si>
    <t>ZI18WA0205BA</t>
  </si>
  <si>
    <t>Z-PI 2018 Betriebsführung Architekt</t>
  </si>
  <si>
    <t>Z-PI 2018 Betriebsführung Developer</t>
  </si>
  <si>
    <t>Z-PI 2018 Betriebsführung Analyst</t>
  </si>
  <si>
    <t>periodische Abstimmung mit RZ-Betriebsführung und ELGA-Betriebsführung
Vereinbarung und Durchführung von Maßnahmen</t>
  </si>
  <si>
    <t>ZI18WA0206AR</t>
  </si>
  <si>
    <t>ZI18WA0206BA</t>
  </si>
  <si>
    <t>ZI18WA0206DV</t>
  </si>
  <si>
    <t>ZI18WA0206TM</t>
  </si>
  <si>
    <t>ZI18WA0206PM</t>
  </si>
  <si>
    <t>Z-PI 2018 Logging-Optimierung Analyst</t>
  </si>
  <si>
    <t>Z-PI 2018 Logging-Optimierung Architekt</t>
  </si>
  <si>
    <t>Z-PI 2018 Logging-Optimierung Developer</t>
  </si>
  <si>
    <t>Z-PI 2018 Logging-Optimierung Tester</t>
  </si>
  <si>
    <t>Z-PI 2018 Logging-Optimierung Produktmanager</t>
  </si>
  <si>
    <t>ZI18WA0207BA</t>
  </si>
  <si>
    <t>ZI18WA0207AR</t>
  </si>
  <si>
    <t>ZI18WA0207DV</t>
  </si>
  <si>
    <t>ZI18WA0207TM</t>
  </si>
  <si>
    <t>ZI18WA0207PM</t>
  </si>
  <si>
    <t>SLA-Reporting, -Dokumentation, -Optimierung Analyst</t>
  </si>
  <si>
    <t>SLA-Reporting, -Dokumentation, -Optimierung Developer</t>
  </si>
  <si>
    <t>SLA-Reporting, -Dokumentation, -Optimierung Tester</t>
  </si>
  <si>
    <t>SLA-Reporting, -Dokumentation, -Optimierung Produklmanager</t>
  </si>
  <si>
    <t>SLA-Reporting, -Dokumentation, -Optimierung Architekt</t>
  </si>
  <si>
    <t>Z-PI 2018 Upgrade Releaseschein Online Analyst</t>
  </si>
  <si>
    <t>Z-PI 2018 Upgrade Releaseschein Online Architekt</t>
  </si>
  <si>
    <t>Z-PI 2018 Upgrade Releaseschein Online Developer</t>
  </si>
  <si>
    <t>Z-PI 2018 Upgrade Releaseschein Online Tester</t>
  </si>
  <si>
    <t>Z-PI 2018 Upgrade Releaseschein Online Produktmanager</t>
  </si>
  <si>
    <t>ZI18WA0401BA</t>
  </si>
  <si>
    <t>ZI18WA0401AR</t>
  </si>
  <si>
    <t>ZI18WA0401DV</t>
  </si>
  <si>
    <t>ZI18WA0401TM</t>
  </si>
  <si>
    <t>ZI18WA0401PM</t>
  </si>
  <si>
    <t>Z-PI 2018 Clearing Durchführung Analyst</t>
  </si>
  <si>
    <t>Z-PI 2018 Clearing Durchführung Architekt</t>
  </si>
  <si>
    <t>Z-PI 2018 Clearing Durchführung Developer</t>
  </si>
  <si>
    <t>Z-PI 2018 Clearing Durchführung Tester</t>
  </si>
  <si>
    <t>Z-PI 2018 Clearing Durchführung Produktmanager</t>
  </si>
  <si>
    <t>ZI18WA0402BA</t>
  </si>
  <si>
    <t>ZI18WA0402AR</t>
  </si>
  <si>
    <t>ZI18WA0402DV</t>
  </si>
  <si>
    <t>Z-PI 2018 Clearing Optimierung Analyst</t>
  </si>
  <si>
    <t>Z-PI 2018 Clearing Optimierung Architekt</t>
  </si>
  <si>
    <t>Z-PI 2018 Clearing Optimierung Developer</t>
  </si>
  <si>
    <t>Z-PI 2018 Clearing Optimierung Tester</t>
  </si>
  <si>
    <t>Z-PI 2018 Clearing Optimierung Produktmanager</t>
  </si>
  <si>
    <t>ZI18WA0402TM</t>
  </si>
  <si>
    <t>ZI18WA0402PM</t>
  </si>
  <si>
    <t>Z-PI 2018 Optimierung Alarmierung Produktmanager</t>
  </si>
  <si>
    <t>Z-PI 2018 Security  ITSV-interne Audits Security Assistant</t>
  </si>
  <si>
    <t>Z-PI 2018 Security ITSV-interne Audits Security Expert</t>
  </si>
  <si>
    <t xml:space="preserve">Feature-Übergreifende Analyse und Konzeption der im Z-PI umzusetzenden Features für eIDAS-Support im Jahr 2018:
</t>
  </si>
  <si>
    <t>{"DETAILS":["- System-übergreifende Workflows und Use Cases","- Ableitung von Z-PI Features daraus. Ergebnis: technische Requirements","- Abstimmung mit Umsystemen (ERnP, ZPV) und HVB (als Owner von Z.-PI)"]}</t>
  </si>
  <si>
    <t>ZI18WE0102BA</t>
  </si>
  <si>
    <t>ZI18WE0102AR</t>
  </si>
  <si>
    <t>ZI18WE0102DV</t>
  </si>
  <si>
    <t>ZI18WE0102TM</t>
  </si>
  <si>
    <t>ZI18WE0102PM</t>
  </si>
  <si>
    <t>Z-PI weitere Identifikatoren Architekt</t>
  </si>
  <si>
    <t>Z-PI weitere Identifikatoren Analyst</t>
  </si>
  <si>
    <t>Z-PI weitere Identifikatoren Developer</t>
  </si>
  <si>
    <t>Z-PI weitere Identifikatoren Tester</t>
  </si>
  <si>
    <t>Z-PI weitere Identifikatoren Produktmanager</t>
  </si>
  <si>
    <t>{"DEPENDENCIES":[{"TASKID":"ZI18WE0101"},{"TASKID":"ZI18WE0106"}],"DETAILS":["Komplettierung meint: derzeit ungeklärt, welche Darstellungsform der EKVK verwendet werden soll. Nach Klärung Regressiontest und eventuelle Bereinigung der anderen Fälle"]}</t>
  </si>
  <si>
    <t>{"DEPENDENCIES":[{"TASKID":"ZI18WE0103"},{"TASKID":"ZI18WE0104"},{"TASKID":"ZI18WE0106"}]}</t>
  </si>
  <si>
    <t>Der Z-PI soll so erweitert werden, dass nicht nur die ZPV-Sicht mit VSNR als führende Sicht fungieren kann.</t>
  </si>
  <si>
    <t>{"DETAILS":["Erstversion eines Manager-Tools zur Durchführung von Wartungs-Aktionen ohne root-Access in Produktionsumgebung zu benötigen.","- SV ePortal-Applikation mit BERE-User-Management",
"- Zugriff auf Produktions- und Test-Umgebungen","- ein Benutzer soll unterschiedliche Rechte in jeder Umgebung haben können","- Funktionen:","-- Neustart einer Z-PI Online Instanz","-- Status-Abfrage von Komponenten: ZPI-Online,ZPI-DB, ZPI-ZPV-Adapter","- Standardisierte Management-Schnittstelle &gt;&gt;SZMI&lt;&lt; nach  Muster von SNMP/MO"]}</t>
  </si>
  <si>
    <t>ZPIPM</t>
  </si>
  <si>
    <t>ZPIARCH</t>
  </si>
  <si>
    <t>ZPIBA</t>
  </si>
  <si>
    <t>ZPIDEV</t>
  </si>
  <si>
    <t>ZPITEST</t>
  </si>
  <si>
    <t>ELGA 2018 ELGA Design Manager</t>
  </si>
  <si>
    <t>ELGA 2018 ELGA Release Manager</t>
  </si>
  <si>
    <t>ELGA 2018 ELGA Test Manager</t>
  </si>
  <si>
    <t>ELGA2018</t>
  </si>
  <si>
    <t>EL18</t>
  </si>
  <si>
    <t>ELGA Programm-Management 2018</t>
  </si>
  <si>
    <t>EL18GR</t>
  </si>
  <si>
    <t>ELGA 2018 Gremien Rollen der ITSV</t>
  </si>
  <si>
    <t>Wahrnehmung der ELGA-Rollen durch die ITSV im Jahr 2018</t>
  </si>
  <si>
    <t>Management des ELGA-Programms der ITSV im Jahr 2018</t>
  </si>
  <si>
    <t>EL18GRDM</t>
  </si>
  <si>
    <t>EL18GTM</t>
  </si>
  <si>
    <t>EL18GRRM</t>
  </si>
  <si>
    <t>ELGA 2018 ITSV Design Manager</t>
  </si>
  <si>
    <t>ELGA 2018 ITSV Test Manager</t>
  </si>
  <si>
    <t>ELGA 2018 ITSV Release Manager</t>
  </si>
  <si>
    <t>{"ESTBASE":"4 Stunden pro Woche im gesamten Jahr 2018"}</t>
  </si>
  <si>
    <t>{"ESTBASE":"1 Stunde pro Woche im gesamten Jahr 2018"}</t>
  </si>
  <si>
    <t>{"ESTBASE":"2 Stunden pro Woche im gesamten Jahr 2018"}</t>
  </si>
  <si>
    <t>ZI18WE06</t>
  </si>
  <si>
    <t>Z-PI 2018 Datenlöschungen nach Aufbewahrungsfrist nach GTelG</t>
  </si>
  <si>
    <t>ZI18WE0601</t>
  </si>
  <si>
    <t>Z-PI 2018 Datenpflege aus Datenschutz</t>
  </si>
  <si>
    <t>ZI18WE0601BA</t>
  </si>
  <si>
    <t>ZI18WE0601AR</t>
  </si>
  <si>
    <t>ZI18WE0601DV</t>
  </si>
  <si>
    <t>ZI18WE0601TM</t>
  </si>
  <si>
    <t>ZI18WE0601PM</t>
  </si>
  <si>
    <t>Z-PI 2018 Datenlöschungen nach Aufbewahrungsfrist Analyst</t>
  </si>
  <si>
    <t>Z-PI 2018 Datenlöschungen nach Aufbewahrungsfrist Architekt</t>
  </si>
  <si>
    <t>Z-PI 2018 Datenlöschungen nach Aufbewahrungsfrist Developer</t>
  </si>
  <si>
    <t>Z-PI 2018 Datenlöschungen nach Aufbewahrungsfrist Tester</t>
  </si>
  <si>
    <t>Z-PI 2018 Datenlöschungen nach Aufbewahrungsfrist Produktmanager</t>
  </si>
  <si>
    <t>ZI18WA0009SE</t>
  </si>
  <si>
    <t>P.101.026.001.091</t>
  </si>
  <si>
    <t>{"FORECASTS":[{"DATE":"2017-03-09","RANGE":"2017","ESTEFFPH":"74"},{"DATE":"2017-06-09","RANGE":"2017","ESTEFFPH":"0"},{"DATE":"2017-06-22","RANGE":"2017","ESTEFFPH":"22"}]}</t>
  </si>
  <si>
    <t>{"FORECASTS":[{"DATE":"2017-03-09","RANGE":"2017","ESTEFFPH":"30"},{"DATE":"2017-06-22","RANGE":"2017","ESTEFFPH":"0"}]}</t>
  </si>
  <si>
    <t>{"FORECASTS":[{"DATE":"2017-03-09","RANGE":"2017","ESTEFFPH":"8"},{"DATE":"2017-06-22","RANGE":"2017","ESTEFFPH":"0"}]}</t>
  </si>
  <si>
    <t>{"FORECASTS":[{"DATE":"2017-03-09","RANGE":"2017","ESTEFFPH":"64"},{"DATE":"2017-04-24","RANGE":"2017","ESTEFFPH":"40"},{"DATE":"2017-06-22","RANGE":"2017","ESTEFFPH":"0"}]}</t>
  </si>
  <si>
    <t>{"FORECASTS":[{"DATE":"2017-06-08","RANGE":"2017","ESTEFFPH":"20"},{"DATE":"2017-06-22","RANGE":"2017","ESTEFFPH":"53"}]}</t>
  </si>
  <si>
    <t>{"FORECASTS":[{"DATE":"2017-03-09","RANGE":"2017","ESTEFFPH":"38"},{"DATE":"2017-04-24","RANGE":"2017","ESTEFFPH":"24"},{"DATE":"2017-06-22","RANGE":"2017","ESTEFFPH":"0"}]}</t>
  </si>
  <si>
    <t>{"FORECASTS":[{"DATE":"2017-06-09","RANGE":"2017","ESTEFFPH":"5"},{"DATE":"2017-06-22","RANGE":"2017","ESTEFFPH":"20"}]}</t>
  </si>
  <si>
    <t>{"FORECASTS":[{"DATE":"2017-03-09","RANGE":"2017","ESTEFFPH":"45"},{"DATE":"2017-04-05","RANGE":"2017","ESTEFFPH":"30"},{"DATE":"2017-04-24","RANGE":"2017","ESTEFFPH":"90"},{"DATE":"2017-06-22","RANGE":"2017","ESTEFFPH":"30"}]}</t>
  </si>
  <si>
    <t>ZI17WE05</t>
  </si>
  <si>
    <t>Konzipierung Anbindung Krebsstatistik-Register</t>
  </si>
  <si>
    <t>ZI17WE0501</t>
  </si>
  <si>
    <t>Anforderungsspezifikation Z-PI Anbindnug KSR</t>
  </si>
  <si>
    <t>ZI17WE0502</t>
  </si>
  <si>
    <t>Anwendungsentwurf Z-PI Anbindung KSR</t>
  </si>
  <si>
    <t>ZI17WE0501WSC</t>
  </si>
  <si>
    <t>ZI17WE0501RDI</t>
  </si>
  <si>
    <t>ZI17WE0502JHE</t>
  </si>
  <si>
    <t>ZI17WE0502MGO</t>
  </si>
  <si>
    <t>Anwendungsentwurf Z-PI Anbindung KSR MGO</t>
  </si>
  <si>
    <t>Anwendungsentwurf Z-PI Anbindung KSR JHE</t>
  </si>
  <si>
    <t>ZI17WA0401NFR</t>
  </si>
  <si>
    <t>Durchführung Clearung und 3rd-Level-Support NFR</t>
  </si>
  <si>
    <t>{"FORECASTS":[{"DATE":"2017-06-22","RANGE":"2017","ESTEFFPH":"10"}]}</t>
  </si>
  <si>
    <t>MGO</t>
  </si>
  <si>
    <t>{"FORECASTS":[{"DATE":"2017-06-22","RANGE":"2017","ESTEFFPH":"40"}]}</t>
  </si>
  <si>
    <t>Anforderungsspezifikation Z-PI Anbindung KSR WSC</t>
  </si>
  <si>
    <t>{"FORECASTS":[{"DATE":"2017-03-09","RANGE":"2017","ESTEFFPH":"300"},{"DATE":"2017-03-09","RANGE":"2017","ESTEFFPH":"500"},{"DATE":"2017-06-09","RANGE":"2017","ESTEFFPH":"500"},{"DATE":"2017-06-23","RANGE":"2017","ESTEFFPH":"470"}]}</t>
  </si>
  <si>
    <t>{"FORECASTS":[{"DATE":"2017-03-09","RANGE":"2017","ESTEFFPH":"150"},{"DATE":"2017-06-23","RANGE":"2017","ESTEFFPH":"85"}]}</t>
  </si>
  <si>
    <t>{"FORECASTS":[{"DATE":"2017-03-09","RANGE":"2017","ESTEFFPH":"10"},{"DATE":"2017-06-23","RANGE":"2017","ESTEFFPH":"0"}]}</t>
  </si>
  <si>
    <t>{"FORECASTS":[{"DATE":"2017-03-09","RANGE":"2017","ESTEFFPH":"67"},{"DATE":"2017-04-24","RANGE":"2017","ESTEFFPH":"60"},{"DATE":"2017-06-23","RANGE":"2017","ESTEFFPH":"40"}]}</t>
  </si>
  <si>
    <t>{"FORECASTS":[{"DATE":"2017-03-09","RANGE":"2017","ESTEFFPH":"40"},{"DATE":"2017-04-24","RANGE":"2017","ESTEFFPH":"45"},{"DATE":"2017-06-23","RANGE":"2017","ESTEFFPH":"50"}]}</t>
  </si>
  <si>
    <t>{"FORECASTS":[{"DATE":"2017-03-09","RANGE":"2017","ESTEFFPH":"16"},{"DATE":"2017-03-09","RANGE":"2017","ESTEFFPH":"60"},{"DATE":"2017-06-23","RANGE":"2017","ESTEFFPH":"36"}]}</t>
  </si>
  <si>
    <t>{"FORECASTS":[{"DATE":"2017-03-09","RANGE":"2017","ESTEFFPH":"41"},{"DATE":"2017-04-24","RANGE":"2017","ESTEFFPH":"50"},{"DATE":"2017-06-23","RANGE":"2017","ESTEFFPH":"28"}]}</t>
  </si>
  <si>
    <t>{"FORECASTS":[{"DATE":"2017-03-09","RANGE":"2017","ESTEFFPH":"24"},{"DATE":"2017-04-24","RANGE":"2017","ESTEFFPH":"15"},{"DATE":"2017-06-23","RANGE":"2017","ESTEFFPH":"5"}]}</t>
  </si>
  <si>
    <t>{"FORECASTS":[{"DATE":"2017-03-09","RANGE":"2017","ESTEFFPH":"30"},{"DATE":"2017-06-23","RANGE":"2017","ESTEFFPH":"15"}]}</t>
  </si>
  <si>
    <t>{"FORECASTS":[{"DATE":"2017-03-09","RANGE":"2017","ESTEFFPH":"0"},{"DATE":"2017-04-24","RANGE":"2017","ESTEFFPH":"10"},{"DATE":"2017-06-23","RANGE":"2017","ESTEFFPH":"2"}]}</t>
  </si>
  <si>
    <t>{"FORECASTS":[{"DATE":"2017-03-09","RANGE":"2017","ESTEFFPH":"8"},{"DATE":"2017-04-05","RANGE":"2017","ESTEFFPH":"0"},{"DATE":"2017-04-24","RANGE":"2017","ESTEFFPH":"5"},{"DATE":"2017-06-23","RANGE":"2017","ESTEFFPH":"3"}]}</t>
  </si>
  <si>
    <t>{"FORECASTS":[{"DATE":"2017-03-09","RANGE":"2017","ESTEFFPH":"208"},{"DATE":"2017-04-24","RANGE":"2017","ESTEFFPH":"30"},{"DATE":"2017-06-23","RANGE":"2017","ESTEFFPH":"20.5"}]}</t>
  </si>
  <si>
    <t>{"FORECASTS":[{"DATE":"2017-03-09","RANGE":"2017","ESTEFFPH":"28"},{"DATE":"2017-04-05","RANGE":"2017","ESTEFFPH":"40"},{"DATE":"2017-04-24","RANGE":"2017","ESTEFFPH":"40"},{"DATE":"2017-06-23","RANGE":"2017","ESTEFFPH":"38"}]}</t>
  </si>
  <si>
    <t>{"FORECASTS":[{"DATE":"2017-03-09","RANGE":"2017","ESTEFFPH":"57"},{"DATE":"2017-04-05","RANGE":"2017","ESTEFFPH":"45"},{"DATE":"2017-04-24","RANGE":"2017","ESTEFFPH":"40"},{"DATE":"2017-06-23","RANGE":"2017","ESTEFFPH":"30"}]}</t>
  </si>
  <si>
    <t>{"FORECASTS":[{"DATE":"2017-03-09","RANGE":"2017","ESTEFFPH":"50"},{"DATE":"2017-06-23","RANGE":"2017","ESTEFFPH":"25"}]}</t>
  </si>
  <si>
    <t>{"FORECASTS":[{"DATE":"2017-03-09","RANGE":"2017","ESTEFFPH":"90"},{"DATE":"2017-06-23","RANGE":"2017","ESTEFFPH":"0"}]}</t>
  </si>
  <si>
    <t>{"FORECASTS":[{"DATE":"2017-03-09","RANGE":"2017","ESTEFFPH":"80"},{"DATE":"2017-04-24","RANGE":"2017","ESTEFFPH":"40"},{"DATE":"2017-04-24","RANGE":"2017","ESTEFFPH":"0"}]}</t>
  </si>
  <si>
    <t>{"FORECASTS":[{"DATE":"2017-03-09","RANGE":"2017","ESTEFFPH":"40"},{"DATE":"2017-04-05","RANGE":"2017","ESTEFFPH":"80"},{"DATE":"2017-06-23","RANGE":"2017","ESTEFFPH":"200"}]}</t>
  </si>
  <si>
    <t>{"FORECASTS":[{"DATE":"2017-03-09","RANGE":"2017","ESTEFFPH":"156"},{"DATE":"2017-03-09","RANGE":"2017","ESTEFFPH":"240"},{"DATE":"2017-06-23","RANGE":"2017","ESTEFFPH":"224"}]}</t>
  </si>
  <si>
    <t>{"FORECASTS":[{"DATE":"2017-03-09","RANGE":"2017","ESTEFFPH":"32"},{"DATE":"2017-06-23","RANGE":"2017","ESTEFFPH":"20"}]}</t>
  </si>
  <si>
    <t>{"FORECASTS":[{"DATE":"2017-03-09","RANGE":"2017","ESTEFFPH":"45"},{"DATE":"2017-06-23","RANGE":"2017","ESTEFFPH":"20"}]}</t>
  </si>
  <si>
    <t>{"FORECASTS":[{"DATE":"2017-03-14","RANGE":"2017","ESTEFFPH":"5"},{"DATE":"2017-06-23","RANGE":"2017","ESTEFFPH":"0"}]}</t>
  </si>
  <si>
    <t>{"FORECASTS":[{"DATE":"2017-03-14","RANGE":"2017","ESTEFFPH":"10"},{"DATE":"2017-06-23","RANGE":"2017","ESTEFFPH":"0"}]}</t>
  </si>
  <si>
    <t>{"FORECASTS":[{"DATE":"2017-03-14","RANGE":"2017","ESTEFFPH":"30"},{"DATE":"2017-06-23","RANGE":"2017","ESTEFFPH":"0"}]}</t>
  </si>
  <si>
    <t>{"FORECASTS":[{"DATE":"2017-03-14","RANGE":"2017","ESTEFFPH":"80"},{"DATE":"2017-04-24","RANGE":"2017","ESTEFFPH":"40"},{"DATE":"2017-06-23","RANGE":"2017","ESTEFFPH":"0"}]}</t>
  </si>
  <si>
    <t>{"FORECASTS":[{"DATE":"2017-03-09","RANGE":"2017","ESTEFFPH":"40"},{"DATE":"2017-06-23","RANGE":"2017","ESTEFFPH":"20"}]}</t>
  </si>
  <si>
    <t>{"FORECASTS":[{"DATE":"2017-03-09","RANGE":"2017","ESTEFFPH":"92"},{"DATE":"2017-06-23","RANGE":"2017","ESTEFFPH":"0"}]}</t>
  </si>
  <si>
    <t>{"FORECASTS":[{"DATE":"2017-03-09","RANGE":"2017","ESTEFFPH":"80"},{"DATE":"2017-04-24","RANGE":"2017","ESTEFFPH":"240"},{"DATE":"2017-06-23","RANGE":"2017","ESTEFFPH":"300"}]}</t>
  </si>
  <si>
    <t>{"FORECASTS":[{"DATE":"2017-03-09","RANGE":"2017","ESTEFFPH":"22"},{"DATE":"2017-04-24","RANGE":"2017","ESTEFFPH":"10"},{"DATE":"2017-06-23","RANGE":"2017","ESTEFFPH":"0"}]}</t>
  </si>
  <si>
    <t>{"FORECASTS":[{"DATE":"2017-03-09","RANGE":"2017","ESTEFFPH":"146"},{"DATE":"2017-03-09","RANGE":"2017","ESTEFFPH":"160"},{"DATE":"2017-04-24","RANGE":"2017","ESTEFFPH":"300"},{"DATE":"2017-06-23","RANGE":"2017","ESTEFFPH":"260"}]}</t>
  </si>
  <si>
    <t>{"FORECASTS":[{"DATE":"2017-03-09","RANGE":"2017","ESTEFFPH":"75"},{"DATE":"2017-04-24","RANGE":"2017","ESTEFFPH":"25"},{"DATE":"2017-06-23","RANGE":"2017","ESTEFFPH":"0"}]}</t>
  </si>
  <si>
    <t>{"FORECASTS":[{"DATE":"2017-03-09","RANGE":"2017","ESTEFFPH":"39"},{"DATE":"2017-04-05","RANGE":"2017","ESTEFFPH":"80"},{"DATE":"2017-06-23","RANGE":"2017","ESTEFFPH":"120"}]}</t>
  </si>
  <si>
    <t>{"FORECASTS":[{"DATE":"2017-03-09","RANGE":"2017","ESTEFFPH":"7"},{"DATE":"2017-06-23","RANGE":"2017","ESTEFFPH":"0"}]}</t>
  </si>
  <si>
    <t>{"FORECASTS":[{"DATE":"2017-03-09","RANGE":"2017","ESTEFFPH":"25"},{"DATE":"2017-06-23","RANGE":"2017","ESTEFFPH":"10"}]}</t>
  </si>
  <si>
    <t>{"FORECASTS":[{"DATE":"2017-03-09","RANGE":"2017","ESTEFFPH":"14"},{"DATE":"2017-06-23","RANGE":"2017","ESTEFFPH":"0"}]}</t>
  </si>
  <si>
    <t>{"FORECASTS":[{"DATE":"2017-03-09","RANGE":"2017","ESTEFFPH":"20"},{"DATE":"2017-04-05","RANGE":"2017","ESTEFFPH":"10"},{"DATE":"2017-04-24","RANGE":"2017","ESTEFFPH":"12"},{"DATE":"2017-06-23","RANGE":"2017","ESTEFFPH":"21"}]}</t>
  </si>
  <si>
    <t>{"FORECASTS":[{"DATE":"2017-03-09","RANGE":"2017","ESTEFFPH":"27"},{"DATE":"2017-04-05","RANGE":"2017","ESTEFFPH":"15"},{"DATE":"2017-04-24","RANGE":"2017","ESTEFFPH":"5"},{"DATE":"2017-06-23","RANGE":"2017","ESTEFFPH":"0"}]}</t>
  </si>
  <si>
    <t>{"FORECASTS":[{"DATE":"2017-03-09","RANGE":"2017","ESTEFFPH":"55"},{"DATE":"2017-06-23","RANGE":"2017","ESTEFFPH":"0"}]}</t>
  </si>
  <si>
    <t>{"FORECASTS":[{"DATE":"2017-03-09","RANGE":"2017","ESTEFFPH":"89"},{"DATE":"2017-03-09","RANGE":"2017","ESTEFFPH":"65"},{"DATE":"2017-06-23","RANGE":"2017","ESTEFFPH":"30"}]}</t>
  </si>
  <si>
    <t>{"FORECASTS":[{"DATE":"2017-03-14","RANGE":"2017","ESTEFFPH":"50"},{"DATE":"2017-06-23","RANGE":"2017","ESTEFFPH":"30"}]}</t>
  </si>
  <si>
    <t>{"FORECASTS":[{"DATE":"2017-03-14","RANGE":"2017","ESTEFFPH":"5"},{"DATE":"2017-06-23","RANGE":"2017","ESTEFFPH":"100"}]}</t>
  </si>
  <si>
    <t>{"FORECASTS":[{"DATE":"2017-03-14","RANGE":"2017","ESTEFFPH":"240"},{"DATE":"2017-04-05","RANGE":"2017","ESTEFFPH":"300"},{"DATE":"2017-06-23","RANGE":"2017","ESTEFFPH":"240"}]}</t>
  </si>
  <si>
    <t>{"FORECASTS":[{"DATE":"2017-03-14","RANGE":"2017","ESTEFFPH":"5"},{"DATE":"2017-04-24","RANGE":"2017","ESTEFFPH":"20"},{"DATE":"2017-06-23","RANGE":"2017","ESTEFFPH":"200"}]}</t>
  </si>
  <si>
    <t>{"FORECASTS":[{"DATE":"2017-03-09","RANGE":"2017","ESTEFFPH":"20"},{"DATE":"2017-06-23","RANGE":"2017","ESTEFFPH":"0"}]}</t>
  </si>
  <si>
    <t>{"FORECASTS":[{"DATE":"2017-03-09","RANGE":"2017","ESTEFFPH":"20"},{"DATE":"2017-04-24","RANGE":"2017","ESTEFFPH":"5"},{"DATE":"2017-06-23","RANGE":"2017","ESTEFFPH":"0"}]}</t>
  </si>
  <si>
    <t>{"FORECASTS":[{"DATE":"2017-03-09","RANGE":"2017","ESTEFFPH":"10"},{"DATE":"2017-06-23","RANGE":"2017","ESTEFFPH":"20"}]}</t>
  </si>
  <si>
    <t>Anforderungsspezifikation Z-PI Anbindung KSR RDI</t>
  </si>
  <si>
    <t>{"FORECASTS":[{"DATE":"2017-03-09","RANGE":"2017","ESTEFFPH":"223"},{"DATE":"2017-06-23","RANGE":"2017","ESTEFFPH":"0"}]}</t>
  </si>
  <si>
    <t>{"FORECASTS":[{"DATE":"2017-03-09","RANGE":"2017","ESTEFFPH":"390"},{"DATE":"2017-04-05","RANGE":"2017","ESTEFFPH":"650"},{"DATE":"2017-06-09","RANGE":"2017","ESTEFFPH":"600"}]}</t>
  </si>
  <si>
    <t>{"FORECASTS":[{"DATE":"2017-03-09","RANGE":"2017","ESTEFFPH":"14"},{"DATE":"2017-04-24","RANGE":"2017","ESTEFFPH":"95"},{"DATE":"2017-06-22","RANGE":"2017","ESTEFFPH":"40"}]}</t>
  </si>
  <si>
    <t>{"DETAILS":"Fallbearbeitung nach Einmeldung über ELGA-SEL","FORECASTS":[{"DATE":"2017-03-14","RANGE":"2017","ESTEFFPH":"77"},{"DATE":"2017-06-23","RANGE":"2017","ESTEFFPH":"30"}]}</t>
  </si>
  <si>
    <t>{"FORECASTS":[{"DATE":"2017-03-09","RANGE":"2017","ESTEFFPH":"99"},{"DATE":"2017-04-24","RANGE":"2017","ESTEFFPH":"50"},{"DATE":"2017-06-23","RANGE":"2017","ESTEFFPH":"20"}]}</t>
  </si>
  <si>
    <t>{"FORECASTS":[{"DATE":"2017-03-09","RANGE":"2017","ESTEFFPH":"116"},{"DATE":"2017-04-24","RANGE":"2017","ESTEFFPH":"80"},{"DATE":"2017-06-22","RANGE":"2017","ESTEFFPH":"70"},{"DATE":"2017-06-23","RANGE":"2017","ESTEFFPH":"0"}]}</t>
  </si>
  <si>
    <t>{"FORECASTS":[{"DATE":"2017-03-14","RANGE":"2017","ESTEFFPH":10},{"DATE":"2017-06-23","RANGE":"2017","ESTEFFPH":"0"}]}</t>
  </si>
  <si>
    <t>{"FORECASTS":[{"DATE":"2017-03-14","RANGE":"2017","ESTEFFPH":28},{"DATE":"2017-06-23","RANGE":"2017","ESTEFFPH":"0"}]}</t>
  </si>
  <si>
    <t>{"FORECASTS":[{"DATE":"2017-03-14","RANGE":"2017","ESTEFFPH":7},{"DATE":"2017-06-23","RANGE":"2017","ESTEFFPH":"0"}]}</t>
  </si>
  <si>
    <t>ZI17WA0303</t>
  </si>
  <si>
    <t>RSU17 GUI Anpassung</t>
  </si>
  <si>
    <t>ZI17WA0303GKA</t>
  </si>
  <si>
    <t>ZI17WA0303MGO</t>
  </si>
  <si>
    <t>RSU17 GUI Anpassung GKA</t>
  </si>
  <si>
    <t>RSU17 GUI Anpassung MGO</t>
  </si>
  <si>
    <t>ZI17WA0303CRA</t>
  </si>
  <si>
    <t>{"FORECASTS":[{"DATE":"2017-06-23","RANGE":"2017","ESTEFFPH":"104"}]}</t>
  </si>
  <si>
    <t>{"FORECASTS":[{"DATE":"2017-06-23","RANGE":"2017","ESTEFFPH":"112"}]}</t>
  </si>
  <si>
    <t>RSU17 GUI Anpassung Test CRA</t>
  </si>
  <si>
    <t>{"DETAILS":["Annahmen:","- ZPI greift direkt auf ERnP zu","- Abfrage in ERnP zur bPK-Ausstattung, wenn aus ZPV nicht erfolgreich","- wenn in ERnP nicht erfolgreich, automatisiert Clearingfall anlegen, da automatische Eintragung in ERnP nicht erlaubt","- Clearing-GUI Usecase zur manuellen Anlage im ERnP, schreibt dann in ERnP. Danach ist EB zu informieren um die Einmeldung zu wiederholen"],"DOCLINK":"http://zpiwiki.sozvers.at/zpi/index.php/Z-PI_Feature_Anbindung_ERnP"}</t>
  </si>
  <si>
    <t>{"DETAILS":["wird benötigt, um aus ZPV bei Bedarf das bPK-AS(v) abzufragen, um es nicht in Z-PI halten zu müssen (Bedarfsträger: Anbindung KSR)"],"REQ_XREFS",[{"XREFTYPE":"CCTASKID","XREFID":"ZI18WE02"}]}</t>
  </si>
  <si>
    <t>{"DETAILS":["Der Z-PI soll so erweitert werden, dass nicht nur die ZPV-Sicht mit VSNR als führende Sicht fungieren kann und dass eine Kombination von vorhandenen Identifikatoren statt der VSNR dienen kann. Eine davon muss die EKVK-Nummer, gemeinsam mit bPK-Ausstattung über das ERnP, sein können, um EU-Ausländer als ELGA-Teilnehmer führen zu können"],"ISSUES":["Klärung der Rangfolge von führenden Sichten, wenn eine Identität mehrere nicht-stornierte davon hat, deren Gültigkeitszeitraum überlappt"]}</t>
  </si>
  <si>
    <t>{"DOCLINK":"http://zpiwiki.sozvers.at/zpi/index.php/Z-PI_Feature_Anbindung_Krebs-Statistik-Register","SUBFEATURES":[{"ID":"ZPIF2017018001","TITLE":"PDQ liefert bPK-AS(v)"},{"ID":"ZPIF2017018002","TITLE":"PDQ liefert bPK-GH(v)"},{"ID":"ZPIF2017018003","TITLE":"PDQ identifiziert Patienten mittels bPK-GH(v)"},{"ID":"ZPIF2017018004","TITLE":"Erweiterung Authentication Assertions"}]}</t>
  </si>
  <si>
    <t>Z-PI 2018 Unterstützung Krebsstatistikregister</t>
  </si>
  <si>
    <t>Z-PI 2018 Unterstützung Krebsstatistikregister Analyst</t>
  </si>
  <si>
    <t>Z-PI 2018 Unterstützung Krebsstatistikregister Architekt</t>
  </si>
  <si>
    <t>Z-PI 2018 Unterstützung Krebsstatistikregister Developer</t>
  </si>
  <si>
    <t>Z-PI 2018 Unterstützung Krebsstatistikregister Tester</t>
  </si>
  <si>
    <t>Z-PI 2018 Unterstützung Krebsstatistikregister Produktmanager</t>
  </si>
  <si>
    <t>Umsetzung der 4 Subfeatures zur Unterstützung der KSR-Meldung  über die ELGA-Infrastruktur</t>
  </si>
  <si>
    <t>Z-PI externe Proxy-Attribute</t>
  </si>
  <si>
    <t>Z-PI externe Proxy-Attribute Analyst</t>
  </si>
  <si>
    <t>Z-PI externe Proxy-Attribute Architekt</t>
  </si>
  <si>
    <t>Z-PI externe Proxy-Attribute Developer</t>
  </si>
  <si>
    <t>Z-PI externe Proxy-Attribute Tester</t>
  </si>
  <si>
    <t>Fähigkeit des Z-PI, zu Identitäten Attribute bereitzustellen, die nicht im Z-PI selbst gehalten werden, sondern in anderen Systemen, zu denen eine Verbindung aufgenommen werden kann.</t>
  </si>
  <si>
    <t>ZI18WE0107</t>
  </si>
  <si>
    <t>ZI18WE0107BA</t>
  </si>
  <si>
    <t>ZI18WE0107AR</t>
  </si>
  <si>
    <t>ZI18WE0107DV</t>
  </si>
  <si>
    <t>ZI18WE0107TM</t>
  </si>
  <si>
    <t>ZI18WE0107PM</t>
  </si>
  <si>
    <t>Z-PI 2018 Anpassung ZPV Verständigung für bPK</t>
  </si>
  <si>
    <t>Z-PI 2018 Anpassung ZPV Verständigung für bPK Analyst</t>
  </si>
  <si>
    <t>Z-PI 2018 Anpassung ZPV Verständigung für bPK Architekt</t>
  </si>
  <si>
    <t>Z-PI 2018 Anpassung ZPV Verständigung für bPK Developer</t>
  </si>
  <si>
    <t>Z-PI 2018 Anpassung ZPV Verständigung für bPK Tester</t>
  </si>
  <si>
    <t>Z-PI 2018 Anpassung ZPV Verständigung für bPK Produktmanager</t>
  </si>
  <si>
    <t>Analyse der veränderten ZPV-Verständigungsschnittstelle</t>
  </si>
  <si>
    <t>Konzeption und Anpassung der Z-PI ZPV-Adapter-Architektur an die veränderte ZPV-Verständigungsschnittstelle</t>
  </si>
  <si>
    <t>Programmierung der Veränderungen am Z-PI ZPV-Adapter für die veränderte ZPV-Verständigungsschnittstelle</t>
  </si>
  <si>
    <t>Test des an de veränderte ZPV-Verständigungsschnittstelle angepassten ZPV-Adapters des Z-PI</t>
  </si>
  <si>
    <t>Produkt-Management-Aufgaben bei der Anpassung des Z-PI ZPV-Adapters an die veränderte ZPV-Verständigungsschnittstelle</t>
  </si>
  <si>
    <t>ZPV hat die Verständigungs-Schnittstelle für bPKs so verändert, dass die veränderten Datenwerte nach der Verarbeitung einer Verständigung gelesen werden müssen. Der Z-PI-ZPV-Adapter soll angepasst werden.</t>
  </si>
  <si>
    <t>WISTB18</t>
  </si>
  <si>
    <t>WIST-Batch 2018</t>
  </si>
  <si>
    <t>Das WIST-Batch Jahresarbeitsprogramm 2018</t>
  </si>
  <si>
    <t>WISTB18WA</t>
  </si>
  <si>
    <t>WIST-Batch 2018 Wartung</t>
  </si>
  <si>
    <t>Wartung für den WIST-Batch im Jahr 2018</t>
  </si>
  <si>
    <t>WISTB18WA01</t>
  </si>
  <si>
    <t>WIST-Batch 2018 Betriebssupport und Bugfixing</t>
  </si>
  <si>
    <t>WIST-Batch 2018 3rd-Level-Support, Bugfixing</t>
  </si>
  <si>
    <t>WISTB18WA0101</t>
  </si>
  <si>
    <t>WIST-Batch 2018 Betriebs-Support</t>
  </si>
  <si>
    <t>WISTB18WA0102</t>
  </si>
  <si>
    <t>WISTB2018</t>
  </si>
  <si>
    <t>WISTB18WA00</t>
  </si>
  <si>
    <t>WIST-Batch 2018 Produktmanagement</t>
  </si>
  <si>
    <t>Produkt/Projekt-Management WIST-Batch 2018</t>
  </si>
  <si>
    <t>WISTB18WA0001</t>
  </si>
  <si>
    <t>WISTB18WA0002</t>
  </si>
  <si>
    <t>WIST-Batch 2018 Projektmanagement</t>
  </si>
  <si>
    <t>WIST-Batch 2018 ELGA-SPOC-Support</t>
  </si>
  <si>
    <t>WISTB18WA0001PM</t>
  </si>
  <si>
    <t>WISTB18WA0001BA</t>
  </si>
  <si>
    <t>WISTB18WA0001AR</t>
  </si>
  <si>
    <t>WIST-Batch 2018 Projektmanagement PM</t>
  </si>
  <si>
    <t>WIST-Batch 2018 Projektmanagement BA</t>
  </si>
  <si>
    <t>WIST-Batch 2018 Projektmanagement AR</t>
  </si>
  <si>
    <t>WIST-Batch 2018 Projektmanagement Produktmanager</t>
  </si>
  <si>
    <t>WIST-Batch 2018 Projektmanagement Analyst</t>
  </si>
  <si>
    <t>WIST-Batch 2018 Projektmanagement Architekt</t>
  </si>
  <si>
    <t>Gebühr für den Support durch den ELGA-SPOC</t>
  </si>
  <si>
    <t>WISTBTEST</t>
  </si>
  <si>
    <t>WISTBPM</t>
  </si>
  <si>
    <t>WISTBARCH</t>
  </si>
  <si>
    <t>WISTBBA</t>
  </si>
  <si>
    <t>WISTBDEV</t>
  </si>
  <si>
    <t>VEMOPM</t>
  </si>
  <si>
    <t>VEMOARCH</t>
  </si>
  <si>
    <t>VEMOBA</t>
  </si>
  <si>
    <t>VEMODEV</t>
  </si>
  <si>
    <t>VEMOTEST</t>
  </si>
  <si>
    <t>WIST-Batch 2018 Bugfixing</t>
  </si>
  <si>
    <t>WISTB18TBF</t>
  </si>
  <si>
    <t>WIST-Batch 2018 technische Betriebsführung</t>
  </si>
  <si>
    <t>WISTB18WE</t>
  </si>
  <si>
    <t>WISTB18WA0101AR</t>
  </si>
  <si>
    <t>WISTB18WA0101DEV</t>
  </si>
  <si>
    <t>WISTB18WA0101PM</t>
  </si>
  <si>
    <t>WIST-Batch 2018 Betriebs-Support Architekt</t>
  </si>
  <si>
    <t>WIST-Batch 2018 Betriebs-Support Developer</t>
  </si>
  <si>
    <t>WIST-Batch 2018 Betriebs-Support Produktmanager</t>
  </si>
  <si>
    <t>WISTB18WA0102BA</t>
  </si>
  <si>
    <t>WISTB18WA0102AR</t>
  </si>
  <si>
    <t>WISTB18WA0102DEV</t>
  </si>
  <si>
    <t>WISTB18WA0102TM</t>
  </si>
  <si>
    <t>WIST-Batch 2018 Bugfixing Analyst</t>
  </si>
  <si>
    <t>WIST-Batch 2018 Bugfixing Architekt</t>
  </si>
  <si>
    <t>WIST-Batch 2018 Bugfixing Developer</t>
  </si>
  <si>
    <t>WIST-Batch 2018 Bugfixing Tester</t>
  </si>
  <si>
    <t>WIST-Batch 2018 Weiterentwicklung</t>
  </si>
  <si>
    <t>Weiterentwicklung des WIST-Batch im Jahr 2018</t>
  </si>
  <si>
    <t>WISTB18WE01</t>
  </si>
  <si>
    <t>WIST-Batch 2018 Weiterentwicklung weitere Identifikatoren</t>
  </si>
  <si>
    <t>Anpassung des WIST-Batch auf weitere Identifikatoren</t>
  </si>
  <si>
    <t>WISTB18WE0101</t>
  </si>
  <si>
    <t>WIST-Batch 2018 ausländische ELGA-Teilnehmer</t>
  </si>
  <si>
    <t>WISTB18WE0101BA</t>
  </si>
  <si>
    <t>WISTB18WE0101AR</t>
  </si>
  <si>
    <t>WISTB18WE0101DV</t>
  </si>
  <si>
    <t>WISTB18WE0101TM</t>
  </si>
  <si>
    <t>WISTB18WE0101PM</t>
  </si>
  <si>
    <t>WIST-Batch 2018 ausländische ELGA-Teilnehmer Analyst</t>
  </si>
  <si>
    <t>WIST-Batch 2018 ausländische ELGA-Teilnehmer Architekt</t>
  </si>
  <si>
    <t>WIST-Batch 2018 ausländische ELGA-Teilnehmer Developer</t>
  </si>
  <si>
    <t>WIST-Batch 2018 ausländische ELGA-Teilnehmer Tester</t>
  </si>
  <si>
    <t>WIST-Batch 2018 ausländische ELGA-Teilnehmer Produktmanager</t>
  </si>
  <si>
    <t>Anpassung des WIST-Batch auf ausländische ELGA-Teilnehmer</t>
  </si>
  <si>
    <t>{"DOCLINK":"http://zpiwiki.sozvers.at/zpi/index.php/WIST-Batch_Feature_Identifikation_ausl%C3%A4ndischer_ELGA-Teilnehmer"}</t>
  </si>
  <si>
    <t>VEMO2018</t>
  </si>
  <si>
    <t>VEMO18</t>
  </si>
  <si>
    <t>VEMO 2018</t>
  </si>
  <si>
    <t>Das VEMO-Jahresarbeitsprogramm 2018</t>
  </si>
  <si>
    <t>VEMO18WA</t>
  </si>
  <si>
    <t>VEMO18TBF</t>
  </si>
  <si>
    <t>VEMO 2018 technische Betriebsführung</t>
  </si>
  <si>
    <t>Wartung für VEMO im Jahr 2018</t>
  </si>
  <si>
    <t>technische Betriebsführung aller VEMO-Instanzen im Jahr 2018</t>
  </si>
  <si>
    <t>VEMO18WE</t>
  </si>
  <si>
    <t>VEMO 2018 Weiterentwicklung</t>
  </si>
  <si>
    <t>Weiterentwicklung von VEMO im Jahr 2018</t>
  </si>
  <si>
    <t>VEMO18WE01</t>
  </si>
  <si>
    <t>VEMO 2018 Unterstützung eIDAS</t>
  </si>
  <si>
    <t>Anpassung des VEMO an eIDAS</t>
  </si>
  <si>
    <t>VEMO18WE0101</t>
  </si>
  <si>
    <t>VEMO 2018 Unterstützung weitere Identifikatoren</t>
  </si>
  <si>
    <t>Anpassung von VEMO, um weitere Identifikatoren zu unterstützen</t>
  </si>
  <si>
    <t>VEMO18WE0101BA</t>
  </si>
  <si>
    <t>VEMO18WE0101AR</t>
  </si>
  <si>
    <t>VEMO18WE0101DV</t>
  </si>
  <si>
    <t>VEMO18WE0101TM</t>
  </si>
  <si>
    <t>VEMO18WE0101PM</t>
  </si>
  <si>
    <t>VEMO18WE0102</t>
  </si>
  <si>
    <t>VEMO 2018 Unterstützung weitere Identifikatoren Analyst</t>
  </si>
  <si>
    <t>VEMO 2018 Unterstützung weitere Identifikatoren Architekt</t>
  </si>
  <si>
    <t>VEMO 2018 Unterstützung weitere Identifikatoren Developer</t>
  </si>
  <si>
    <t>VEMO 2018 Unterstützung weitere Identifikatoren Tester</t>
  </si>
  <si>
    <t>VEMO 2018 Unterstützung weitere Identifikatoren Produktmanager</t>
  </si>
  <si>
    <t>VEMO 2018 Unterstützung weitere Beziehungsquellen</t>
  </si>
  <si>
    <t>Anpassung von VEMO, um weitere Beziehungsquellen zu unterstützen</t>
  </si>
  <si>
    <t>VEMO18WE0102BA</t>
  </si>
  <si>
    <t>VEMO18WE0102AR</t>
  </si>
  <si>
    <t>VEMO18WE0102DV</t>
  </si>
  <si>
    <t>VEMO18WE0102TM</t>
  </si>
  <si>
    <t>VEMO18WE0102PM</t>
  </si>
  <si>
    <t>VEMO 2018 Unterstützung weitere Beziehungsquellen Analyst</t>
  </si>
  <si>
    <t>VEMO 2018 Unterstützung weitere Beziehungsquellen Architekt</t>
  </si>
  <si>
    <t>VEMO 2018 Unterstützung weitere Beziehungsquellen Developer</t>
  </si>
  <si>
    <t>VEMO 2018 Unterstützung weitere Beziehungsquellen Tester</t>
  </si>
  <si>
    <t>VEMO 2018 Unterstützung weitere Beziehungsquellen Produktmanager</t>
  </si>
  <si>
    <t>VEMO18WA01</t>
  </si>
  <si>
    <t>VEMO 2018 Wartung</t>
  </si>
  <si>
    <t>VEMO 2018 3rd Level Support</t>
  </si>
  <si>
    <t>VEMO 2018 Betrieb und 3rd Level Support</t>
  </si>
  <si>
    <t>VEMO18WAEPM</t>
  </si>
  <si>
    <t>VEMO 2018 EPM-Gebühr</t>
  </si>
  <si>
    <t>VEMO 2018 Betriebssupport</t>
  </si>
  <si>
    <t>VEMO18WA0101</t>
  </si>
  <si>
    <t>VEMO18WA0102</t>
  </si>
  <si>
    <t>VEMO18WA0103</t>
  </si>
  <si>
    <t>VEMO 2018 Bugfixing</t>
  </si>
  <si>
    <t>Die EPM-Gebühr für VEMO im Jahr 2018</t>
  </si>
  <si>
    <t>VEMO18WA0101BA</t>
  </si>
  <si>
    <t>VEMO18WA0101AR</t>
  </si>
  <si>
    <t>VEMO18WA0101DV</t>
  </si>
  <si>
    <t>VEMO18WA0101TM</t>
  </si>
  <si>
    <t>VEMO 2018 Betriebssupport Analyst</t>
  </si>
  <si>
    <t>VEMO 2018 Betriebssupport Architekt</t>
  </si>
  <si>
    <t>VEMO 2018 Betriebssupport Developer</t>
  </si>
  <si>
    <t>VEMO 2018 Betriebssupport Tester</t>
  </si>
  <si>
    <t>VEMO18WA0101PM</t>
  </si>
  <si>
    <t>VEMO 2018 Betriebssupport Produktmanager</t>
  </si>
  <si>
    <t>VEMO18WA00</t>
  </si>
  <si>
    <t>VEMO 2018 Produktmanagement</t>
  </si>
  <si>
    <t>Produktmanagement für VEMO im Jahr 2018</t>
  </si>
  <si>
    <t>VEMO18WA0001</t>
  </si>
  <si>
    <t>VEMO18WA0002</t>
  </si>
  <si>
    <t>VEMO 2018 Projektmanagement und Controlling</t>
  </si>
  <si>
    <t>VEMO 2018  ELGA-SPOC Support</t>
  </si>
  <si>
    <t>Die Gebühr an den ELGA-SPOC</t>
  </si>
  <si>
    <t>VEMO18WA0001PM</t>
  </si>
  <si>
    <t>VEMO18WA0001BA</t>
  </si>
  <si>
    <t>VEMO18WA0001AR</t>
  </si>
  <si>
    <t>VEMO 2018 Projektmanagement und Controlling Produktmanager</t>
  </si>
  <si>
    <t>VEMO 2018 Projektmanagement und Controlling Analyst</t>
  </si>
  <si>
    <t>VEMO 2018 Projektmanagement und Controlling Architekt</t>
  </si>
  <si>
    <t>VEMO18WA0102BA</t>
  </si>
  <si>
    <t>VEMO18WA0102AR</t>
  </si>
  <si>
    <t>VEMO18WA0102DV</t>
  </si>
  <si>
    <t>VEMO18WA0102TM</t>
  </si>
  <si>
    <t>VEMO18WA0102PM</t>
  </si>
  <si>
    <t>VEMO18WA0103BA</t>
  </si>
  <si>
    <t>VEMO18WA0103AR</t>
  </si>
  <si>
    <t>VEMO18WA0103DV</t>
  </si>
  <si>
    <t>VEMO18WA0103TM</t>
  </si>
  <si>
    <t>VEMO18WA0103PM</t>
  </si>
  <si>
    <t>VEMO 2018 3rd Level Support Analyst</t>
  </si>
  <si>
    <t>VEMO 2018 3rd Level Support Architekt</t>
  </si>
  <si>
    <t>VEMO 2018 3rd Level Support Developer</t>
  </si>
  <si>
    <t>VEMO 2018 3rd Level Support Tester</t>
  </si>
  <si>
    <t>VEMO 2018 3rd Level Support Produktmanager</t>
  </si>
  <si>
    <t>VEMO 2018 Bugfixing Analyst</t>
  </si>
  <si>
    <t>VEMO 2018 Bugfixing Architekt</t>
  </si>
  <si>
    <t>VEMO 2018 Bugfixing Developer</t>
  </si>
  <si>
    <t>VEMO 2018 Bugfixing Tester</t>
  </si>
  <si>
    <t>VEMO 2018 Bugfixing Produktmanager</t>
  </si>
  <si>
    <t>ZI18WA00EPM</t>
  </si>
  <si>
    <t>Z-PI 2018 EPM-Gebühr</t>
  </si>
  <si>
    <t>Projektkoordination, Controlling, Marketing, Gremien</t>
  </si>
  <si>
    <t>Die von der Projekt-Größe bestimmte EPM-Umöage</t>
  </si>
  <si>
    <t>{"DETAILS":["Das Ziel dieses Arbeitspaket ist die komplette Erstellung eines tragfähigen Budgets für 2019 mit umsetzbaren Arbeitspaketen"]}</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</si>
</sst>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quot;\ * #,##0.00_-;\-&quot;€&quot;\ * #,##0.00_-;_-&quot;€&quot;\ * &quot;-&quot;??_-;_-@_-"/>
    <numFmt numFmtId="43" formatCode="_-* #,##0.00_-;\-* #,##0.00_-;_-* &quot;-&quot;??_-;_-@_-"/>
    <numFmt numFmtId="164" formatCode="_-* #,##0.00\ &quot;€&quot;_-;\-* #,##0.00\ &quot;€&quot;_-;_-* &quot;-&quot;??\ &quot;€&quot;_-;_-@_-"/>
  </numFmts>
  <fonts count="4" x14ac:knownFonts="1">
    <font>
      <sz val="12"/>
      <color theme="1"/>
      <name val="Calibri"/>
      <family val="2"/>
      <scheme val="minor"/>
    </font>
    <font>
      <sz val="11"/>
      <color theme="1"/>
      <name val="Calibri"/>
      <family val="2"/>
      <scheme val="minor"/>
    </font>
    <font>
      <sz val="11"/>
      <color theme="1"/>
      <name val="Calibri"/>
      <family val="2"/>
    </font>
    <font>
      <sz val="12"/>
      <color theme="1"/>
      <name val="Calibri"/>
      <family val="2"/>
      <scheme val="minor"/>
    </font>
  </fonts>
  <fills count="3">
    <fill>
      <patternFill patternType="none"/>
    </fill>
    <fill>
      <patternFill patternType="gray125"/>
    </fill>
    <fill>
      <patternFill patternType="solid">
        <fgColor theme="0" tint="-0.14999847407452621"/>
        <bgColor indexed="64"/>
      </patternFill>
    </fill>
  </fills>
  <borders count="6">
    <border>
      <left/>
      <right/>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style="medium">
        <color indexed="64"/>
      </top>
      <bottom/>
      <diagonal/>
    </border>
  </borders>
  <cellStyleXfs count="6">
    <xf numFmtId="0" fontId="0"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4" fontId="3" fillId="0" borderId="0" applyFont="0" applyFill="0" applyBorder="0" applyAlignment="0" applyProtection="0"/>
  </cellStyleXfs>
  <cellXfs count="15">
    <xf numFmtId="0" fontId="0" fillId="0" borderId="0" xfId="0" applyNumberFormat="1"/>
    <xf numFmtId="14" fontId="0" fillId="0" borderId="0" xfId="0" applyNumberFormat="1"/>
    <xf numFmtId="0" fontId="0" fillId="0" borderId="0" xfId="0" quotePrefix="1" applyNumberFormat="1" applyAlignment="1">
      <alignment wrapText="1"/>
    </xf>
    <xf numFmtId="0" fontId="0" fillId="0" borderId="0" xfId="0" applyNumberFormat="1" applyAlignment="1">
      <alignment wrapText="1"/>
    </xf>
    <xf numFmtId="0" fontId="2" fillId="0" borderId="1" xfId="0" applyNumberFormat="1" applyFont="1" applyBorder="1" applyAlignment="1">
      <alignment vertical="center" wrapText="1"/>
    </xf>
    <xf numFmtId="0" fontId="2" fillId="0" borderId="2" xfId="0" applyNumberFormat="1" applyFont="1" applyBorder="1" applyAlignment="1">
      <alignment vertical="center" wrapText="1"/>
    </xf>
    <xf numFmtId="0" fontId="2" fillId="0" borderId="4" xfId="0" applyNumberFormat="1" applyFont="1" applyBorder="1" applyAlignment="1">
      <alignment vertical="center" wrapText="1"/>
    </xf>
    <xf numFmtId="3" fontId="0" fillId="0" borderId="0" xfId="0" applyNumberFormat="1"/>
    <xf numFmtId="0" fontId="0" fillId="2" borderId="0" xfId="0" applyNumberFormat="1" applyFill="1"/>
    <xf numFmtId="44" fontId="0" fillId="0" borderId="0" xfId="5" applyFont="1"/>
    <xf numFmtId="44" fontId="0" fillId="0" borderId="0" xfId="0" applyNumberFormat="1"/>
    <xf numFmtId="0" fontId="0" fillId="0" borderId="0" xfId="0" applyNumberFormat="1" applyAlignment="1"/>
    <xf numFmtId="0" fontId="2" fillId="0" borderId="5" xfId="0" applyNumberFormat="1" applyFont="1" applyBorder="1" applyAlignment="1">
      <alignment vertical="center" wrapText="1"/>
    </xf>
    <xf numFmtId="0" fontId="2" fillId="0" borderId="3" xfId="0" applyNumberFormat="1" applyFont="1" applyBorder="1" applyAlignment="1">
      <alignment vertical="center" wrapText="1"/>
    </xf>
    <xf numFmtId="0" fontId="2" fillId="0" borderId="1" xfId="0" applyNumberFormat="1" applyFont="1" applyBorder="1" applyAlignment="1">
      <alignment vertical="center" wrapText="1"/>
    </xf>
  </cellXfs>
  <cellStyles count="6">
    <cellStyle name="Komma 2" xfId="4"/>
    <cellStyle name="Prozent 2" xfId="2"/>
    <cellStyle name="Standard" xfId="0" builtinId="0"/>
    <cellStyle name="Standard 2" xfId="1"/>
    <cellStyle name="Währung" xfId="5" builtinId="4"/>
    <cellStyle name="Währung 2" xfId="3"/>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R:\02_Daten\Themen\Z-PI\Produktmanagement\JAP_2017\Budgetierung_2017_201608\20160811-Z_PI_Planung_2017_WSC-00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Überblick"/>
      <sheetName val="Parameter"/>
      <sheetName val="Gesamtaufstellung 2017"/>
      <sheetName val="2017_Aufwandsschätzung"/>
      <sheetName val="KostenStunden Gegenüberstellung"/>
      <sheetName val="Zusatz-Informationen"/>
      <sheetName val="2016_Aufwandsschätzung"/>
      <sheetName val="Rollen-Skills"/>
    </sheetNames>
    <sheetDataSet>
      <sheetData sheetId="0"/>
      <sheetData sheetId="1">
        <row r="6">
          <cell r="F6">
            <v>7.7</v>
          </cell>
        </row>
        <row r="7">
          <cell r="B7" t="str">
            <v>INT001</v>
          </cell>
          <cell r="D7">
            <v>479.71</v>
          </cell>
        </row>
        <row r="8">
          <cell r="B8" t="str">
            <v>INT002</v>
          </cell>
          <cell r="D8">
            <v>571.34</v>
          </cell>
          <cell r="F8">
            <v>192</v>
          </cell>
        </row>
        <row r="9">
          <cell r="B9" t="str">
            <v>INT003</v>
          </cell>
          <cell r="D9">
            <v>719.95</v>
          </cell>
          <cell r="F9">
            <v>6.5000000000000002E-2</v>
          </cell>
        </row>
        <row r="10">
          <cell r="B10" t="str">
            <v>ATSJHE</v>
          </cell>
          <cell r="D10">
            <v>1079</v>
          </cell>
        </row>
      </sheetData>
      <sheetData sheetId="2">
        <row r="40">
          <cell r="G40">
            <v>31332.3</v>
          </cell>
        </row>
      </sheetData>
      <sheetData sheetId="3"/>
      <sheetData sheetId="4"/>
      <sheetData sheetId="5">
        <row r="6">
          <cell r="G6">
            <v>23.766233766233764</v>
          </cell>
          <cell r="H6">
            <v>10.38961038961039</v>
          </cell>
          <cell r="I6">
            <v>25.194805194805195</v>
          </cell>
          <cell r="J6">
            <v>24.935064935064936</v>
          </cell>
          <cell r="K6">
            <v>84.285714285714278</v>
          </cell>
        </row>
        <row r="21">
          <cell r="M21">
            <v>52.987012987012989</v>
          </cell>
          <cell r="P21">
            <v>27604.799999999999</v>
          </cell>
        </row>
      </sheetData>
      <sheetData sheetId="6"/>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92"/>
  <sheetViews>
    <sheetView tabSelected="1" zoomScale="70" zoomScaleNormal="70" workbookViewId="0">
      <pane xSplit="4" ySplit="1" topLeftCell="E188" activePane="bottomRight" state="frozen"/>
      <selection pane="topRight" activeCell="E1" sqref="E1"/>
      <selection pane="bottomLeft" activeCell="A2" sqref="A2"/>
      <selection pane="bottomRight" activeCell="A206" sqref="A206"/>
    </sheetView>
  </sheetViews>
  <sheetFormatPr baseColWidth="10" defaultRowHeight="15.75" x14ac:dyDescent="0.25"/>
  <cols>
    <col min="1" max="1" width="11.25" customWidth="1"/>
    <col min="2" max="2" width="18.75" customWidth="1"/>
    <col min="3" max="3" width="15.5" customWidth="1"/>
    <col min="4" max="4" width="61.5" customWidth="1"/>
    <col min="5" max="5" width="13.875" customWidth="1"/>
    <col min="6" max="6" width="19.25" customWidth="1"/>
    <col min="7" max="7" width="63.625" style="3" customWidth="1"/>
    <col min="10" max="10" width="16.875" customWidth="1"/>
    <col min="12" max="12" width="11" customWidth="1"/>
    <col min="13" max="13" width="11.875" customWidth="1"/>
    <col min="14" max="14" width="10.875" customWidth="1"/>
    <col min="15" max="15" width="64" customWidth="1"/>
  </cols>
  <sheetData>
    <row r="1" spans="1:15" x14ac:dyDescent="0.25">
      <c r="A1" t="s">
        <v>0</v>
      </c>
      <c r="B1" t="s">
        <v>1</v>
      </c>
      <c r="C1" t="s">
        <v>2</v>
      </c>
      <c r="D1" t="s">
        <v>3</v>
      </c>
      <c r="E1" t="s">
        <v>4</v>
      </c>
      <c r="F1" t="s">
        <v>5</v>
      </c>
      <c r="G1" s="3" t="s">
        <v>6</v>
      </c>
      <c r="H1" t="s">
        <v>7</v>
      </c>
      <c r="I1" t="s">
        <v>484</v>
      </c>
      <c r="J1" t="s">
        <v>483</v>
      </c>
      <c r="K1" t="s">
        <v>8</v>
      </c>
      <c r="L1" t="s">
        <v>9</v>
      </c>
      <c r="M1" t="s">
        <v>10</v>
      </c>
      <c r="N1" t="s">
        <v>11</v>
      </c>
      <c r="O1" t="s">
        <v>361</v>
      </c>
    </row>
    <row r="2" spans="1:15" x14ac:dyDescent="0.25">
      <c r="A2" t="s">
        <v>12</v>
      </c>
      <c r="B2" t="s">
        <v>14</v>
      </c>
      <c r="D2" t="s">
        <v>50</v>
      </c>
      <c r="E2" t="s">
        <v>51</v>
      </c>
      <c r="F2" t="s">
        <v>52</v>
      </c>
      <c r="G2" s="3" t="s">
        <v>53</v>
      </c>
      <c r="H2">
        <f>SUMIF(C:C,B2,H:H)</f>
        <v>6072.6</v>
      </c>
      <c r="I2">
        <v>0</v>
      </c>
      <c r="J2">
        <f>SUMIF(C:C,B2,J:J)</f>
        <v>747234.15528000006</v>
      </c>
      <c r="K2" t="s">
        <v>360</v>
      </c>
      <c r="L2" s="1">
        <v>42737</v>
      </c>
      <c r="M2" s="1">
        <v>43098</v>
      </c>
      <c r="O2" t="s">
        <v>362</v>
      </c>
    </row>
    <row r="3" spans="1:15" x14ac:dyDescent="0.25">
      <c r="A3" t="s">
        <v>12</v>
      </c>
      <c r="B3" t="s">
        <v>13</v>
      </c>
      <c r="C3" t="s">
        <v>14</v>
      </c>
      <c r="D3" t="s">
        <v>15</v>
      </c>
      <c r="E3" t="s">
        <v>16</v>
      </c>
      <c r="F3" t="s">
        <v>17</v>
      </c>
      <c r="G3" s="3" t="s">
        <v>18</v>
      </c>
      <c r="H3">
        <f>SUMIF(C:C,B3,H:H)</f>
        <v>5395</v>
      </c>
      <c r="I3">
        <v>0</v>
      </c>
      <c r="J3">
        <f>SUMIF(C:C,B3,J:J)</f>
        <v>678160.42500000005</v>
      </c>
      <c r="K3" t="s">
        <v>360</v>
      </c>
      <c r="L3" s="1">
        <v>42737</v>
      </c>
      <c r="M3" s="1">
        <v>43098</v>
      </c>
      <c r="O3" t="s">
        <v>424</v>
      </c>
    </row>
    <row r="4" spans="1:15" x14ac:dyDescent="0.25">
      <c r="A4" t="s">
        <v>12</v>
      </c>
      <c r="B4" t="s">
        <v>390</v>
      </c>
      <c r="C4" t="s">
        <v>13</v>
      </c>
      <c r="D4" t="s">
        <v>402</v>
      </c>
      <c r="E4" t="s">
        <v>24</v>
      </c>
      <c r="F4" t="s">
        <v>389</v>
      </c>
      <c r="G4" s="3" t="s">
        <v>48</v>
      </c>
      <c r="H4">
        <f>SUMIF(C:C,B4,H:H)</f>
        <v>1502</v>
      </c>
      <c r="I4">
        <v>0</v>
      </c>
      <c r="J4">
        <f>SUMIF(C:C,B4,J:J)</f>
        <v>126442.1</v>
      </c>
      <c r="K4" t="s">
        <v>360</v>
      </c>
      <c r="L4" s="1">
        <v>42737</v>
      </c>
      <c r="M4" s="1">
        <v>43098</v>
      </c>
      <c r="O4" t="s">
        <v>424</v>
      </c>
    </row>
    <row r="5" spans="1:15" x14ac:dyDescent="0.25">
      <c r="A5" t="s">
        <v>12</v>
      </c>
      <c r="B5" t="s">
        <v>391</v>
      </c>
      <c r="C5" t="s">
        <v>390</v>
      </c>
      <c r="D5" t="s">
        <v>46</v>
      </c>
      <c r="E5" t="s">
        <v>47</v>
      </c>
      <c r="F5" t="s">
        <v>355</v>
      </c>
      <c r="G5" s="2" t="s">
        <v>54</v>
      </c>
      <c r="H5">
        <f>SUMIF(C:C,B5,H:H)</f>
        <v>759</v>
      </c>
      <c r="I5">
        <v>0</v>
      </c>
      <c r="J5">
        <f>SUMIF(C:C,B5,J:J)</f>
        <v>65178.9</v>
      </c>
      <c r="K5" t="s">
        <v>360</v>
      </c>
      <c r="L5" s="1">
        <v>42737</v>
      </c>
      <c r="M5" s="1">
        <v>43098</v>
      </c>
      <c r="O5" t="s">
        <v>362</v>
      </c>
    </row>
    <row r="6" spans="1:15" x14ac:dyDescent="0.25">
      <c r="A6" t="s">
        <v>12</v>
      </c>
      <c r="B6" t="s">
        <v>392</v>
      </c>
      <c r="C6" t="s">
        <v>391</v>
      </c>
      <c r="D6" t="s">
        <v>70</v>
      </c>
      <c r="E6" t="s">
        <v>67</v>
      </c>
      <c r="F6" t="s">
        <v>355</v>
      </c>
      <c r="G6" s="2" t="s">
        <v>71</v>
      </c>
      <c r="H6">
        <f>77+12</f>
        <v>89</v>
      </c>
      <c r="I6">
        <f>SUMIF(USKURZZS,N6,USRATES)</f>
        <v>62.3</v>
      </c>
      <c r="J6">
        <f>H6*I6</f>
        <v>5544.7</v>
      </c>
      <c r="K6" t="s">
        <v>19</v>
      </c>
      <c r="L6" s="1">
        <v>42737</v>
      </c>
      <c r="M6" s="1">
        <v>43098</v>
      </c>
      <c r="N6" t="s">
        <v>25</v>
      </c>
      <c r="O6" t="s">
        <v>1139</v>
      </c>
    </row>
    <row r="7" spans="1:15" x14ac:dyDescent="0.25">
      <c r="A7" t="s">
        <v>12</v>
      </c>
      <c r="B7" t="s">
        <v>393</v>
      </c>
      <c r="C7" t="s">
        <v>391</v>
      </c>
      <c r="D7" t="s">
        <v>72</v>
      </c>
      <c r="E7" t="s">
        <v>67</v>
      </c>
      <c r="F7" t="s">
        <v>355</v>
      </c>
      <c r="G7" s="2" t="s">
        <v>75</v>
      </c>
      <c r="H7">
        <f>136+20</f>
        <v>156</v>
      </c>
      <c r="I7">
        <f>SUMIF(USKURZZS,N7,USRATES)</f>
        <v>74.2</v>
      </c>
      <c r="J7">
        <f>H7*I7</f>
        <v>11575.2</v>
      </c>
      <c r="K7" t="s">
        <v>19</v>
      </c>
      <c r="L7" s="1">
        <v>42737</v>
      </c>
      <c r="M7" s="1">
        <v>43098</v>
      </c>
      <c r="N7" t="s">
        <v>26</v>
      </c>
      <c r="O7" t="s">
        <v>1145</v>
      </c>
    </row>
    <row r="8" spans="1:15" x14ac:dyDescent="0.25">
      <c r="A8" t="s">
        <v>12</v>
      </c>
      <c r="B8" t="s">
        <v>394</v>
      </c>
      <c r="C8" t="s">
        <v>391</v>
      </c>
      <c r="D8" t="s">
        <v>73</v>
      </c>
      <c r="E8" t="s">
        <v>67</v>
      </c>
      <c r="F8" t="s">
        <v>355</v>
      </c>
      <c r="G8" s="2" t="s">
        <v>76</v>
      </c>
      <c r="H8">
        <v>124</v>
      </c>
      <c r="I8">
        <f>SUMIF(USKURZZS,N8,USRATES)</f>
        <v>93.5</v>
      </c>
      <c r="J8">
        <f>H8*I8</f>
        <v>11594</v>
      </c>
      <c r="K8" t="s">
        <v>19</v>
      </c>
      <c r="L8" s="1">
        <v>42737</v>
      </c>
      <c r="M8" s="1">
        <v>43098</v>
      </c>
      <c r="N8" t="s">
        <v>20</v>
      </c>
      <c r="O8" t="s">
        <v>1127</v>
      </c>
    </row>
    <row r="9" spans="1:15" x14ac:dyDescent="0.25">
      <c r="A9" t="s">
        <v>12</v>
      </c>
      <c r="B9" t="s">
        <v>395</v>
      </c>
      <c r="C9" t="s">
        <v>391</v>
      </c>
      <c r="D9" t="s">
        <v>74</v>
      </c>
      <c r="E9" t="s">
        <v>67</v>
      </c>
      <c r="F9" t="s">
        <v>355</v>
      </c>
      <c r="G9" s="2" t="s">
        <v>77</v>
      </c>
      <c r="H9">
        <v>390</v>
      </c>
      <c r="I9">
        <f>SUMIF(USKURZZS,N9,USRATES)</f>
        <v>93.5</v>
      </c>
      <c r="J9">
        <f>H9*I9</f>
        <v>36465</v>
      </c>
      <c r="K9" t="s">
        <v>19</v>
      </c>
      <c r="L9" s="1">
        <v>42737</v>
      </c>
      <c r="M9" s="1">
        <v>43098</v>
      </c>
      <c r="N9" t="s">
        <v>124</v>
      </c>
      <c r="O9" t="s">
        <v>1175</v>
      </c>
    </row>
    <row r="10" spans="1:15" x14ac:dyDescent="0.25">
      <c r="A10" t="s">
        <v>12</v>
      </c>
      <c r="B10" t="s">
        <v>396</v>
      </c>
      <c r="C10" t="s">
        <v>390</v>
      </c>
      <c r="D10" t="s">
        <v>49</v>
      </c>
      <c r="E10" t="s">
        <v>47</v>
      </c>
      <c r="F10">
        <v>11560</v>
      </c>
      <c r="G10" s="3" t="s">
        <v>55</v>
      </c>
      <c r="H10">
        <f>SUMIF(C:C,B10,H:H)</f>
        <v>743</v>
      </c>
      <c r="I10">
        <v>0</v>
      </c>
      <c r="J10">
        <f>SUMIF(C:C,B10,J:J)</f>
        <v>61263.199999999997</v>
      </c>
      <c r="K10" t="s">
        <v>360</v>
      </c>
      <c r="L10" s="1">
        <v>42737</v>
      </c>
      <c r="M10" s="1">
        <v>43098</v>
      </c>
      <c r="O10" t="s">
        <v>423</v>
      </c>
    </row>
    <row r="11" spans="1:15" x14ac:dyDescent="0.25">
      <c r="A11" t="s">
        <v>12</v>
      </c>
      <c r="B11" t="s">
        <v>397</v>
      </c>
      <c r="C11" t="s">
        <v>396</v>
      </c>
      <c r="D11" t="s">
        <v>145</v>
      </c>
      <c r="E11" t="s">
        <v>67</v>
      </c>
      <c r="F11">
        <v>11560</v>
      </c>
      <c r="G11" t="s">
        <v>145</v>
      </c>
      <c r="H11">
        <v>208</v>
      </c>
      <c r="I11">
        <f>SUMIF(USKURZZS,N11,USRATES)</f>
        <v>62.3</v>
      </c>
      <c r="J11">
        <f>H11*I11</f>
        <v>12958.4</v>
      </c>
      <c r="K11" t="s">
        <v>19</v>
      </c>
      <c r="L11" s="1">
        <v>42737</v>
      </c>
      <c r="M11" s="1">
        <v>43098</v>
      </c>
      <c r="N11" t="s">
        <v>25</v>
      </c>
      <c r="O11" t="s">
        <v>1138</v>
      </c>
    </row>
    <row r="12" spans="1:15" x14ac:dyDescent="0.25">
      <c r="A12" t="s">
        <v>12</v>
      </c>
      <c r="B12" t="s">
        <v>398</v>
      </c>
      <c r="C12" t="s">
        <v>396</v>
      </c>
      <c r="D12" t="s">
        <v>146</v>
      </c>
      <c r="E12" t="s">
        <v>67</v>
      </c>
      <c r="F12">
        <v>11560</v>
      </c>
      <c r="G12" t="s">
        <v>146</v>
      </c>
      <c r="H12">
        <v>89</v>
      </c>
      <c r="I12">
        <f>SUMIF(USKURZZS,N12,USRATES)</f>
        <v>74.2</v>
      </c>
      <c r="J12">
        <f>H12*I12</f>
        <v>6603.8</v>
      </c>
      <c r="K12" t="s">
        <v>19</v>
      </c>
      <c r="L12" s="1">
        <v>42737</v>
      </c>
      <c r="M12" s="1">
        <v>43098</v>
      </c>
      <c r="N12" t="s">
        <v>26</v>
      </c>
      <c r="O12" t="s">
        <v>539</v>
      </c>
    </row>
    <row r="13" spans="1:15" x14ac:dyDescent="0.25">
      <c r="A13" t="s">
        <v>12</v>
      </c>
      <c r="B13" t="s">
        <v>399</v>
      </c>
      <c r="C13" t="s">
        <v>396</v>
      </c>
      <c r="D13" t="s">
        <v>147</v>
      </c>
      <c r="E13" t="s">
        <v>67</v>
      </c>
      <c r="F13">
        <v>11560</v>
      </c>
      <c r="G13" t="s">
        <v>147</v>
      </c>
      <c r="H13">
        <v>223</v>
      </c>
      <c r="I13">
        <f>SUMIF(USKURZZS,N13,USRATES)</f>
        <v>93.5</v>
      </c>
      <c r="J13">
        <f>H13*I13</f>
        <v>20850.5</v>
      </c>
      <c r="K13" t="s">
        <v>19</v>
      </c>
      <c r="L13" s="1">
        <v>42737</v>
      </c>
      <c r="M13" s="1">
        <v>43098</v>
      </c>
      <c r="N13" t="s">
        <v>150</v>
      </c>
      <c r="O13" t="s">
        <v>1174</v>
      </c>
    </row>
    <row r="14" spans="1:15" x14ac:dyDescent="0.25">
      <c r="A14" t="s">
        <v>12</v>
      </c>
      <c r="B14" t="s">
        <v>400</v>
      </c>
      <c r="C14" t="s">
        <v>396</v>
      </c>
      <c r="D14" t="s">
        <v>148</v>
      </c>
      <c r="E14" t="s">
        <v>67</v>
      </c>
      <c r="F14">
        <v>11560</v>
      </c>
      <c r="G14" t="s">
        <v>148</v>
      </c>
      <c r="H14">
        <v>149</v>
      </c>
      <c r="I14">
        <f>SUMIF(USKURZZS,N14,USRATES)</f>
        <v>93.5</v>
      </c>
      <c r="J14">
        <f>H14*I14</f>
        <v>13931.5</v>
      </c>
      <c r="K14" t="s">
        <v>19</v>
      </c>
      <c r="L14" s="1">
        <v>42737</v>
      </c>
      <c r="M14" s="1">
        <v>43098</v>
      </c>
      <c r="N14" t="s">
        <v>20</v>
      </c>
      <c r="O14" t="s">
        <v>1128</v>
      </c>
    </row>
    <row r="15" spans="1:15" x14ac:dyDescent="0.25">
      <c r="A15" t="s">
        <v>12</v>
      </c>
      <c r="B15" t="s">
        <v>401</v>
      </c>
      <c r="C15" t="s">
        <v>396</v>
      </c>
      <c r="D15" t="s">
        <v>149</v>
      </c>
      <c r="E15" t="s">
        <v>67</v>
      </c>
      <c r="F15" t="s">
        <v>1100</v>
      </c>
      <c r="G15" t="s">
        <v>149</v>
      </c>
      <c r="H15">
        <v>74</v>
      </c>
      <c r="I15">
        <f>SUMIF(USKURZZS,N15,USRATES)</f>
        <v>93.5</v>
      </c>
      <c r="J15">
        <f>H15*I15</f>
        <v>6919</v>
      </c>
      <c r="K15" t="s">
        <v>19</v>
      </c>
      <c r="L15" s="1">
        <v>42737</v>
      </c>
      <c r="M15" s="1">
        <v>43098</v>
      </c>
      <c r="N15" t="s">
        <v>124</v>
      </c>
      <c r="O15" t="s">
        <v>1101</v>
      </c>
    </row>
    <row r="16" spans="1:15" x14ac:dyDescent="0.25">
      <c r="A16" t="s">
        <v>12</v>
      </c>
      <c r="B16" t="s">
        <v>23</v>
      </c>
      <c r="C16" t="s">
        <v>13</v>
      </c>
      <c r="D16" t="s">
        <v>56</v>
      </c>
      <c r="E16" t="s">
        <v>24</v>
      </c>
      <c r="F16" t="s">
        <v>365</v>
      </c>
      <c r="G16" s="3" t="s">
        <v>92</v>
      </c>
      <c r="H16">
        <f>SUMIF(C:C,B16,H:H)</f>
        <v>360</v>
      </c>
      <c r="I16">
        <v>0</v>
      </c>
      <c r="J16">
        <f>SUMIF(C:C,B16,J:J)</f>
        <v>33230.6</v>
      </c>
      <c r="K16" t="s">
        <v>360</v>
      </c>
      <c r="L16" s="1">
        <v>42737</v>
      </c>
      <c r="M16" s="1">
        <v>43098</v>
      </c>
      <c r="O16" t="s">
        <v>362</v>
      </c>
    </row>
    <row r="17" spans="1:15" x14ac:dyDescent="0.25">
      <c r="A17" t="s">
        <v>12</v>
      </c>
      <c r="B17" t="s">
        <v>57</v>
      </c>
      <c r="C17" t="s">
        <v>23</v>
      </c>
      <c r="D17" t="s">
        <v>30</v>
      </c>
      <c r="E17" t="s">
        <v>47</v>
      </c>
      <c r="F17" t="s">
        <v>366</v>
      </c>
      <c r="G17" t="s">
        <v>30</v>
      </c>
      <c r="H17">
        <f>SUMIF(C:C,B17,H:H)</f>
        <v>71</v>
      </c>
      <c r="I17">
        <v>0</v>
      </c>
      <c r="J17">
        <f>SUMIF(C:C,B17,J:J)</f>
        <v>6368.3</v>
      </c>
      <c r="K17" t="s">
        <v>360</v>
      </c>
      <c r="L17" s="1">
        <v>42737</v>
      </c>
      <c r="M17" s="1">
        <v>43098</v>
      </c>
      <c r="O17" t="s">
        <v>425</v>
      </c>
    </row>
    <row r="18" spans="1:15" x14ac:dyDescent="0.25">
      <c r="A18" t="s">
        <v>12</v>
      </c>
      <c r="B18" t="s">
        <v>80</v>
      </c>
      <c r="C18" t="s">
        <v>57</v>
      </c>
      <c r="D18" t="s">
        <v>82</v>
      </c>
      <c r="E18" t="s">
        <v>67</v>
      </c>
      <c r="F18" t="s">
        <v>366</v>
      </c>
      <c r="G18" t="s">
        <v>81</v>
      </c>
      <c r="H18">
        <v>57</v>
      </c>
      <c r="I18">
        <f>SUMIF(USKURZZS,N18,USRATES)</f>
        <v>93.5</v>
      </c>
      <c r="J18">
        <f>H18*I18</f>
        <v>5329.5</v>
      </c>
      <c r="K18" t="s">
        <v>19</v>
      </c>
      <c r="L18" s="1">
        <v>42737</v>
      </c>
      <c r="M18" s="1">
        <v>43098</v>
      </c>
      <c r="N18" t="s">
        <v>28</v>
      </c>
      <c r="O18" t="s">
        <v>1140</v>
      </c>
    </row>
    <row r="19" spans="1:15" x14ac:dyDescent="0.25">
      <c r="A19" t="s">
        <v>12</v>
      </c>
      <c r="B19" t="s">
        <v>84</v>
      </c>
      <c r="C19" t="s">
        <v>57</v>
      </c>
      <c r="D19" t="s">
        <v>83</v>
      </c>
      <c r="E19" t="s">
        <v>67</v>
      </c>
      <c r="F19" t="s">
        <v>366</v>
      </c>
      <c r="G19" t="s">
        <v>85</v>
      </c>
      <c r="H19">
        <v>14</v>
      </c>
      <c r="I19">
        <f>SUMIF(USKURZZS,N19,USRATES)</f>
        <v>74.2</v>
      </c>
      <c r="J19">
        <f>H19*I19</f>
        <v>1038.8</v>
      </c>
      <c r="K19" t="s">
        <v>19</v>
      </c>
      <c r="L19" s="1">
        <v>42737</v>
      </c>
      <c r="M19" s="1">
        <v>43098</v>
      </c>
      <c r="N19" t="s">
        <v>141</v>
      </c>
      <c r="O19" t="s">
        <v>524</v>
      </c>
    </row>
    <row r="20" spans="1:15" x14ac:dyDescent="0.25">
      <c r="A20" t="s">
        <v>12</v>
      </c>
      <c r="B20" t="s">
        <v>58</v>
      </c>
      <c r="C20" t="s">
        <v>23</v>
      </c>
      <c r="D20" t="s">
        <v>31</v>
      </c>
      <c r="E20" t="s">
        <v>47</v>
      </c>
      <c r="F20" t="s">
        <v>367</v>
      </c>
      <c r="G20" t="s">
        <v>31</v>
      </c>
      <c r="H20">
        <f>SUMIF(C:C,B20,H:H)</f>
        <v>25</v>
      </c>
      <c r="I20">
        <v>0</v>
      </c>
      <c r="J20">
        <f>SUMIF(C:C,B20,J:J)</f>
        <v>2241</v>
      </c>
      <c r="K20" t="s">
        <v>360</v>
      </c>
      <c r="L20" s="1">
        <v>42737</v>
      </c>
      <c r="M20" s="1">
        <v>43098</v>
      </c>
      <c r="O20" t="s">
        <v>500</v>
      </c>
    </row>
    <row r="21" spans="1:15" x14ac:dyDescent="0.25">
      <c r="A21" t="s">
        <v>12</v>
      </c>
      <c r="B21" t="s">
        <v>86</v>
      </c>
      <c r="C21" t="s">
        <v>58</v>
      </c>
      <c r="D21" t="s">
        <v>88</v>
      </c>
      <c r="E21" t="s">
        <v>67</v>
      </c>
      <c r="F21" t="s">
        <v>367</v>
      </c>
      <c r="G21" t="s">
        <v>90</v>
      </c>
      <c r="H21">
        <v>20</v>
      </c>
      <c r="I21">
        <f>SUMIF(USKURZZS,N21,USRATES)</f>
        <v>93.5</v>
      </c>
      <c r="J21">
        <f>H21*I21</f>
        <v>1870</v>
      </c>
      <c r="K21" t="s">
        <v>19</v>
      </c>
      <c r="L21" s="1">
        <v>42737</v>
      </c>
      <c r="M21" s="1">
        <v>43098</v>
      </c>
      <c r="N21" t="s">
        <v>28</v>
      </c>
      <c r="O21" t="s">
        <v>501</v>
      </c>
    </row>
    <row r="22" spans="1:15" x14ac:dyDescent="0.25">
      <c r="A22" t="s">
        <v>12</v>
      </c>
      <c r="B22" t="s">
        <v>87</v>
      </c>
      <c r="C22" t="s">
        <v>58</v>
      </c>
      <c r="D22" t="s">
        <v>89</v>
      </c>
      <c r="E22" t="s">
        <v>67</v>
      </c>
      <c r="F22" t="s">
        <v>367</v>
      </c>
      <c r="G22" t="s">
        <v>91</v>
      </c>
      <c r="H22">
        <v>5</v>
      </c>
      <c r="I22">
        <f>SUMIF(USKURZZS,N22,USRATES)</f>
        <v>74.2</v>
      </c>
      <c r="J22">
        <f>H22*I22</f>
        <v>371</v>
      </c>
      <c r="K22" t="s">
        <v>19</v>
      </c>
      <c r="L22" s="1">
        <v>42737</v>
      </c>
      <c r="M22" s="1">
        <v>43098</v>
      </c>
      <c r="N22" t="s">
        <v>141</v>
      </c>
      <c r="O22" t="s">
        <v>502</v>
      </c>
    </row>
    <row r="23" spans="1:15" ht="13.5" customHeight="1" x14ac:dyDescent="0.25">
      <c r="A23" t="s">
        <v>12</v>
      </c>
      <c r="B23" t="s">
        <v>59</v>
      </c>
      <c r="C23" t="s">
        <v>23</v>
      </c>
      <c r="D23" t="s">
        <v>62</v>
      </c>
      <c r="E23" t="s">
        <v>47</v>
      </c>
      <c r="F23" t="s">
        <v>368</v>
      </c>
      <c r="G23" t="s">
        <v>62</v>
      </c>
      <c r="H23">
        <f>SUMIF(C:C,B23,H:H)</f>
        <v>75</v>
      </c>
      <c r="I23">
        <v>0</v>
      </c>
      <c r="J23">
        <f>SUMIF(C:C,B23,J:J)</f>
        <v>8667.5</v>
      </c>
      <c r="K23" t="s">
        <v>360</v>
      </c>
      <c r="L23" s="1">
        <v>42737</v>
      </c>
      <c r="M23" s="1">
        <v>43098</v>
      </c>
      <c r="O23" s="3" t="s">
        <v>417</v>
      </c>
    </row>
    <row r="24" spans="1:15" x14ac:dyDescent="0.25">
      <c r="A24" t="s">
        <v>12</v>
      </c>
      <c r="B24" t="s">
        <v>137</v>
      </c>
      <c r="C24" t="s">
        <v>59</v>
      </c>
      <c r="D24" t="s">
        <v>139</v>
      </c>
      <c r="E24" t="s">
        <v>67</v>
      </c>
      <c r="F24" t="s">
        <v>368</v>
      </c>
      <c r="G24" t="s">
        <v>139</v>
      </c>
      <c r="H24">
        <v>40</v>
      </c>
      <c r="I24">
        <f>SUMIF(USKURZZS,N24,USRATES)</f>
        <v>134.875</v>
      </c>
      <c r="J24">
        <f>H24*I24</f>
        <v>5395</v>
      </c>
      <c r="K24" t="s">
        <v>19</v>
      </c>
      <c r="L24" s="1">
        <v>42737</v>
      </c>
      <c r="M24" s="1">
        <v>43098</v>
      </c>
      <c r="N24" t="s">
        <v>27</v>
      </c>
      <c r="O24" t="s">
        <v>1152</v>
      </c>
    </row>
    <row r="25" spans="1:15" x14ac:dyDescent="0.25">
      <c r="A25" t="s">
        <v>12</v>
      </c>
      <c r="B25" t="s">
        <v>138</v>
      </c>
      <c r="C25" t="s">
        <v>59</v>
      </c>
      <c r="D25" t="s">
        <v>140</v>
      </c>
      <c r="E25" t="s">
        <v>67</v>
      </c>
      <c r="F25" t="s">
        <v>368</v>
      </c>
      <c r="G25" t="s">
        <v>140</v>
      </c>
      <c r="H25">
        <v>35</v>
      </c>
      <c r="I25">
        <f>SUMIF(USKURZZS,N25,USRATES)</f>
        <v>93.5</v>
      </c>
      <c r="J25">
        <f>H25*I25</f>
        <v>3272.5</v>
      </c>
      <c r="K25" t="s">
        <v>19</v>
      </c>
      <c r="L25" s="1">
        <v>42737</v>
      </c>
      <c r="M25" s="1">
        <v>43098</v>
      </c>
      <c r="N25" t="s">
        <v>124</v>
      </c>
      <c r="O25" t="s">
        <v>1102</v>
      </c>
    </row>
    <row r="26" spans="1:15" x14ac:dyDescent="0.25">
      <c r="A26" t="s">
        <v>12</v>
      </c>
      <c r="B26" t="s">
        <v>60</v>
      </c>
      <c r="C26" t="s">
        <v>23</v>
      </c>
      <c r="D26" t="s">
        <v>63</v>
      </c>
      <c r="E26" t="s">
        <v>47</v>
      </c>
      <c r="F26" t="s">
        <v>369</v>
      </c>
      <c r="G26" s="3" t="s">
        <v>32</v>
      </c>
      <c r="H26">
        <f>SUMIF(C:C,B26,H:H)</f>
        <v>63</v>
      </c>
      <c r="I26">
        <v>0</v>
      </c>
      <c r="J26">
        <f>SUMIF(C:C,B26,J:J)</f>
        <v>5890.5</v>
      </c>
      <c r="K26" t="s">
        <v>360</v>
      </c>
      <c r="L26" s="1">
        <v>42737</v>
      </c>
      <c r="M26" s="1">
        <v>43098</v>
      </c>
      <c r="O26" t="s">
        <v>416</v>
      </c>
    </row>
    <row r="27" spans="1:15" x14ac:dyDescent="0.25">
      <c r="A27" t="s">
        <v>12</v>
      </c>
      <c r="B27" t="s">
        <v>143</v>
      </c>
      <c r="C27" t="s">
        <v>60</v>
      </c>
      <c r="D27" t="s">
        <v>142</v>
      </c>
      <c r="F27" t="s">
        <v>369</v>
      </c>
      <c r="G27" s="3" t="s">
        <v>144</v>
      </c>
      <c r="H27">
        <v>63</v>
      </c>
      <c r="I27">
        <f>SUMIF(USKURZZS,N27,USRATES)</f>
        <v>93.5</v>
      </c>
      <c r="J27">
        <f>H27*I27</f>
        <v>5890.5</v>
      </c>
      <c r="K27" t="s">
        <v>19</v>
      </c>
      <c r="L27" s="1">
        <v>42737</v>
      </c>
      <c r="M27" s="1">
        <v>43098</v>
      </c>
      <c r="N27" t="s">
        <v>28</v>
      </c>
      <c r="O27" t="s">
        <v>1141</v>
      </c>
    </row>
    <row r="28" spans="1:15" x14ac:dyDescent="0.25">
      <c r="A28" t="s">
        <v>12</v>
      </c>
      <c r="B28" t="s">
        <v>61</v>
      </c>
      <c r="C28" t="s">
        <v>23</v>
      </c>
      <c r="D28" s="3" t="s">
        <v>64</v>
      </c>
      <c r="E28" t="s">
        <v>47</v>
      </c>
      <c r="F28" t="s">
        <v>459</v>
      </c>
      <c r="G28" s="3" t="s">
        <v>33</v>
      </c>
      <c r="H28">
        <f>SUMIF(C:C,B28,H:H)</f>
        <v>126</v>
      </c>
      <c r="I28">
        <v>0</v>
      </c>
      <c r="J28">
        <f>SUMIF(C:C,B28,J:J)</f>
        <v>10063.299999999999</v>
      </c>
      <c r="K28" t="s">
        <v>360</v>
      </c>
      <c r="L28" s="1">
        <v>42737</v>
      </c>
      <c r="M28" s="1">
        <v>43098</v>
      </c>
      <c r="O28" t="s">
        <v>416</v>
      </c>
    </row>
    <row r="29" spans="1:15" x14ac:dyDescent="0.25">
      <c r="A29" t="s">
        <v>12</v>
      </c>
      <c r="B29" t="s">
        <v>65</v>
      </c>
      <c r="C29" t="s">
        <v>61</v>
      </c>
      <c r="D29" s="3" t="s">
        <v>66</v>
      </c>
      <c r="E29" t="s">
        <v>67</v>
      </c>
      <c r="F29" t="s">
        <v>459</v>
      </c>
      <c r="G29" s="3" t="s">
        <v>78</v>
      </c>
      <c r="H29">
        <v>37</v>
      </c>
      <c r="I29">
        <f>SUMIF(USKURZZS,N29,USRATES)</f>
        <v>93.5</v>
      </c>
      <c r="J29">
        <f>H29*I29</f>
        <v>3459.5</v>
      </c>
      <c r="K29" t="s">
        <v>19</v>
      </c>
      <c r="L29" s="1">
        <v>42737</v>
      </c>
      <c r="M29" s="1">
        <v>43098</v>
      </c>
      <c r="N29" t="s">
        <v>28</v>
      </c>
      <c r="O29" t="s">
        <v>526</v>
      </c>
    </row>
    <row r="30" spans="1:15" x14ac:dyDescent="0.25">
      <c r="A30" t="s">
        <v>12</v>
      </c>
      <c r="B30" t="s">
        <v>68</v>
      </c>
      <c r="C30" t="s">
        <v>61</v>
      </c>
      <c r="D30" s="3" t="s">
        <v>69</v>
      </c>
      <c r="E30" t="s">
        <v>67</v>
      </c>
      <c r="F30" t="s">
        <v>459</v>
      </c>
      <c r="G30" s="3" t="s">
        <v>79</v>
      </c>
      <c r="H30">
        <v>89</v>
      </c>
      <c r="I30">
        <f>SUMIF(USKURZZS,N30,USRATES)</f>
        <v>74.2</v>
      </c>
      <c r="J30">
        <f>H30*I30</f>
        <v>6603.8</v>
      </c>
      <c r="K30" t="s">
        <v>19</v>
      </c>
      <c r="L30" s="1">
        <v>42737</v>
      </c>
      <c r="M30" s="1">
        <v>43098</v>
      </c>
      <c r="N30" t="s">
        <v>141</v>
      </c>
      <c r="O30" t="s">
        <v>1165</v>
      </c>
    </row>
    <row r="31" spans="1:15" x14ac:dyDescent="0.25">
      <c r="A31" t="s">
        <v>12</v>
      </c>
      <c r="B31" t="s">
        <v>93</v>
      </c>
      <c r="C31" t="s">
        <v>13</v>
      </c>
      <c r="D31" s="3" t="s">
        <v>94</v>
      </c>
      <c r="E31" t="s">
        <v>24</v>
      </c>
      <c r="F31" t="s">
        <v>356</v>
      </c>
      <c r="G31" s="3" t="s">
        <v>95</v>
      </c>
      <c r="H31">
        <f>SUMIF(C:C,B31,H:H)</f>
        <v>1883</v>
      </c>
      <c r="I31">
        <v>0</v>
      </c>
      <c r="J31">
        <f>SUMIF(C:C,B31,J:J)</f>
        <v>167193.54999999999</v>
      </c>
      <c r="K31" t="s">
        <v>360</v>
      </c>
      <c r="L31" s="1">
        <v>42737</v>
      </c>
      <c r="M31" s="1">
        <v>43098</v>
      </c>
      <c r="O31" t="s">
        <v>362</v>
      </c>
    </row>
    <row r="32" spans="1:15" ht="31.5" customHeight="1" x14ac:dyDescent="0.25">
      <c r="A32" t="s">
        <v>12</v>
      </c>
      <c r="B32" t="s">
        <v>96</v>
      </c>
      <c r="C32" t="s">
        <v>93</v>
      </c>
      <c r="D32" s="3" t="s">
        <v>97</v>
      </c>
      <c r="E32" t="s">
        <v>47</v>
      </c>
      <c r="F32" t="s">
        <v>357</v>
      </c>
      <c r="G32" s="3" t="s">
        <v>34</v>
      </c>
      <c r="H32">
        <f>SUMIF(C:C,B32,H:H)</f>
        <v>73</v>
      </c>
      <c r="I32">
        <v>0</v>
      </c>
      <c r="J32">
        <f>SUMIF(C:C,B32,J:J)</f>
        <v>7005</v>
      </c>
      <c r="K32" t="s">
        <v>360</v>
      </c>
      <c r="L32" s="1">
        <v>42737</v>
      </c>
      <c r="M32" s="1">
        <v>43098</v>
      </c>
      <c r="O32" t="s">
        <v>499</v>
      </c>
    </row>
    <row r="33" spans="1:15" x14ac:dyDescent="0.25">
      <c r="A33" t="s">
        <v>12</v>
      </c>
      <c r="B33" t="s">
        <v>151</v>
      </c>
      <c r="C33" t="s">
        <v>96</v>
      </c>
      <c r="D33" s="3" t="s">
        <v>152</v>
      </c>
      <c r="E33" t="s">
        <v>67</v>
      </c>
      <c r="F33" t="s">
        <v>357</v>
      </c>
      <c r="G33" s="3" t="s">
        <v>152</v>
      </c>
      <c r="H33">
        <v>16</v>
      </c>
      <c r="I33">
        <f t="shared" ref="I33:I39" si="0">SUMIF(USKURZZS,N33,USRATES)</f>
        <v>134.875</v>
      </c>
      <c r="J33">
        <f>H33*I33</f>
        <v>2158</v>
      </c>
      <c r="K33" t="s">
        <v>19</v>
      </c>
      <c r="L33" s="1">
        <v>42737</v>
      </c>
      <c r="M33" s="1">
        <v>43098</v>
      </c>
      <c r="N33" t="s">
        <v>27</v>
      </c>
      <c r="O33" t="s">
        <v>521</v>
      </c>
    </row>
    <row r="34" spans="1:15" x14ac:dyDescent="0.25">
      <c r="A34" t="s">
        <v>12</v>
      </c>
      <c r="B34" t="s">
        <v>153</v>
      </c>
      <c r="C34" t="s">
        <v>96</v>
      </c>
      <c r="D34" s="3" t="s">
        <v>159</v>
      </c>
      <c r="E34" t="s">
        <v>67</v>
      </c>
      <c r="F34" t="s">
        <v>357</v>
      </c>
      <c r="G34" s="3" t="s">
        <v>159</v>
      </c>
      <c r="H34">
        <v>16</v>
      </c>
      <c r="I34">
        <f t="shared" si="0"/>
        <v>93.5</v>
      </c>
      <c r="J34">
        <f t="shared" ref="J34:J40" si="1">H34*I34</f>
        <v>1496</v>
      </c>
      <c r="K34" t="s">
        <v>19</v>
      </c>
      <c r="L34" s="1">
        <v>42737</v>
      </c>
      <c r="M34" s="1">
        <v>43098</v>
      </c>
      <c r="N34" t="s">
        <v>20</v>
      </c>
      <c r="O34" t="s">
        <v>1132</v>
      </c>
    </row>
    <row r="35" spans="1:15" x14ac:dyDescent="0.25">
      <c r="A35" t="s">
        <v>12</v>
      </c>
      <c r="B35" t="s">
        <v>154</v>
      </c>
      <c r="C35" t="s">
        <v>96</v>
      </c>
      <c r="D35" s="3" t="s">
        <v>160</v>
      </c>
      <c r="E35" t="s">
        <v>67</v>
      </c>
      <c r="F35" t="s">
        <v>357</v>
      </c>
      <c r="G35" s="3" t="s">
        <v>160</v>
      </c>
      <c r="H35">
        <v>8</v>
      </c>
      <c r="I35">
        <f t="shared" si="0"/>
        <v>93.5</v>
      </c>
      <c r="J35">
        <f t="shared" si="1"/>
        <v>748</v>
      </c>
      <c r="K35" t="s">
        <v>19</v>
      </c>
      <c r="L35" s="1">
        <v>42737</v>
      </c>
      <c r="M35" s="1">
        <v>43098</v>
      </c>
      <c r="N35" t="s">
        <v>29</v>
      </c>
      <c r="O35" t="s">
        <v>544</v>
      </c>
    </row>
    <row r="36" spans="1:15" x14ac:dyDescent="0.25">
      <c r="A36" t="s">
        <v>12</v>
      </c>
      <c r="B36" t="s">
        <v>155</v>
      </c>
      <c r="C36" t="s">
        <v>96</v>
      </c>
      <c r="D36" s="3" t="s">
        <v>161</v>
      </c>
      <c r="E36" t="s">
        <v>67</v>
      </c>
      <c r="F36" t="s">
        <v>357</v>
      </c>
      <c r="G36" s="3" t="s">
        <v>161</v>
      </c>
      <c r="H36">
        <v>8</v>
      </c>
      <c r="I36">
        <f t="shared" si="0"/>
        <v>93.5</v>
      </c>
      <c r="J36">
        <f t="shared" si="1"/>
        <v>748</v>
      </c>
      <c r="K36" t="s">
        <v>19</v>
      </c>
      <c r="L36" s="1">
        <v>42737</v>
      </c>
      <c r="M36" s="1">
        <v>43098</v>
      </c>
      <c r="N36" t="s">
        <v>124</v>
      </c>
      <c r="O36" t="s">
        <v>1103</v>
      </c>
    </row>
    <row r="37" spans="1:15" x14ac:dyDescent="0.25">
      <c r="A37" t="s">
        <v>12</v>
      </c>
      <c r="B37" t="s">
        <v>156</v>
      </c>
      <c r="C37" t="s">
        <v>96</v>
      </c>
      <c r="D37" s="3" t="s">
        <v>162</v>
      </c>
      <c r="E37" t="s">
        <v>67</v>
      </c>
      <c r="F37" t="s">
        <v>357</v>
      </c>
      <c r="G37" s="3" t="s">
        <v>162</v>
      </c>
      <c r="H37">
        <v>5</v>
      </c>
      <c r="I37">
        <f t="shared" si="0"/>
        <v>74.2</v>
      </c>
      <c r="J37">
        <f t="shared" si="1"/>
        <v>371</v>
      </c>
      <c r="K37" t="s">
        <v>19</v>
      </c>
      <c r="L37" s="1">
        <v>42737</v>
      </c>
      <c r="M37" s="1">
        <v>43098</v>
      </c>
      <c r="N37" t="s">
        <v>165</v>
      </c>
      <c r="O37" t="s">
        <v>547</v>
      </c>
    </row>
    <row r="38" spans="1:15" x14ac:dyDescent="0.25">
      <c r="A38" t="s">
        <v>12</v>
      </c>
      <c r="B38" t="s">
        <v>157</v>
      </c>
      <c r="C38" t="s">
        <v>96</v>
      </c>
      <c r="D38" s="3" t="s">
        <v>163</v>
      </c>
      <c r="E38" t="s">
        <v>67</v>
      </c>
      <c r="F38" t="s">
        <v>357</v>
      </c>
      <c r="G38" s="3" t="s">
        <v>163</v>
      </c>
      <c r="H38">
        <v>4</v>
      </c>
      <c r="I38">
        <f t="shared" si="0"/>
        <v>74.2</v>
      </c>
      <c r="J38">
        <f t="shared" si="1"/>
        <v>296.8</v>
      </c>
      <c r="K38" t="s">
        <v>19</v>
      </c>
      <c r="L38" s="1">
        <v>42737</v>
      </c>
      <c r="M38" s="1">
        <v>43098</v>
      </c>
      <c r="N38" t="s">
        <v>166</v>
      </c>
      <c r="O38" t="s">
        <v>1148</v>
      </c>
    </row>
    <row r="39" spans="1:15" x14ac:dyDescent="0.25">
      <c r="A39" t="s">
        <v>12</v>
      </c>
      <c r="B39" t="s">
        <v>158</v>
      </c>
      <c r="C39" t="s">
        <v>96</v>
      </c>
      <c r="D39" s="3" t="s">
        <v>164</v>
      </c>
      <c r="E39" t="s">
        <v>67</v>
      </c>
      <c r="F39" t="s">
        <v>357</v>
      </c>
      <c r="G39" s="3" t="s">
        <v>164</v>
      </c>
      <c r="H39">
        <v>16</v>
      </c>
      <c r="I39">
        <f t="shared" si="0"/>
        <v>74.2</v>
      </c>
      <c r="J39">
        <f t="shared" si="1"/>
        <v>1187.2</v>
      </c>
      <c r="K39" t="s">
        <v>19</v>
      </c>
      <c r="L39" s="1">
        <v>42737</v>
      </c>
      <c r="M39" s="1">
        <v>43098</v>
      </c>
      <c r="N39" t="s">
        <v>167</v>
      </c>
      <c r="O39" t="s">
        <v>517</v>
      </c>
    </row>
    <row r="40" spans="1:15" x14ac:dyDescent="0.25">
      <c r="A40" t="s">
        <v>12</v>
      </c>
      <c r="B40" t="s">
        <v>505</v>
      </c>
      <c r="C40" t="s">
        <v>96</v>
      </c>
      <c r="D40" s="3" t="s">
        <v>504</v>
      </c>
      <c r="E40" t="s">
        <v>67</v>
      </c>
      <c r="F40" t="s">
        <v>357</v>
      </c>
      <c r="G40" s="3" t="s">
        <v>504</v>
      </c>
      <c r="H40">
        <v>0</v>
      </c>
      <c r="I40">
        <f>SUMIF(USKURZZS,N40,USRATES)</f>
        <v>74.2</v>
      </c>
      <c r="J40">
        <f t="shared" si="1"/>
        <v>0</v>
      </c>
      <c r="K40" t="s">
        <v>19</v>
      </c>
      <c r="L40" s="1">
        <v>42737</v>
      </c>
      <c r="M40" s="1">
        <v>43098</v>
      </c>
      <c r="N40" t="s">
        <v>26</v>
      </c>
      <c r="O40" t="s">
        <v>540</v>
      </c>
    </row>
    <row r="41" spans="1:15" x14ac:dyDescent="0.25">
      <c r="A41" t="s">
        <v>12</v>
      </c>
      <c r="B41" t="s">
        <v>98</v>
      </c>
      <c r="C41" t="s">
        <v>93</v>
      </c>
      <c r="D41" s="3" t="s">
        <v>35</v>
      </c>
      <c r="E41" t="s">
        <v>47</v>
      </c>
      <c r="F41" t="s">
        <v>359</v>
      </c>
      <c r="G41" s="3" t="s">
        <v>35</v>
      </c>
      <c r="H41">
        <f>SUMIF(C:C,B41,H:H)</f>
        <v>432</v>
      </c>
      <c r="I41">
        <v>0</v>
      </c>
      <c r="J41">
        <f>SUMIF(C:C,B41,J:J)</f>
        <v>38992.800000000003</v>
      </c>
      <c r="K41" t="s">
        <v>360</v>
      </c>
      <c r="L41" s="1">
        <v>42737</v>
      </c>
      <c r="M41" s="1">
        <v>43098</v>
      </c>
      <c r="O41" t="s">
        <v>416</v>
      </c>
    </row>
    <row r="42" spans="1:15" x14ac:dyDescent="0.25">
      <c r="A42" t="s">
        <v>12</v>
      </c>
      <c r="B42" t="s">
        <v>168</v>
      </c>
      <c r="C42" t="s">
        <v>98</v>
      </c>
      <c r="D42" s="3" t="s">
        <v>175</v>
      </c>
      <c r="E42" t="s">
        <v>67</v>
      </c>
      <c r="F42" t="s">
        <v>359</v>
      </c>
      <c r="G42" s="3" t="s">
        <v>175</v>
      </c>
      <c r="H42">
        <v>80</v>
      </c>
      <c r="I42">
        <f t="shared" ref="I42:I48" si="2">SUMIF(USKURZZS,N42,USRATES)</f>
        <v>134.875</v>
      </c>
      <c r="J42">
        <f>H42*I42</f>
        <v>10790</v>
      </c>
      <c r="K42" t="s">
        <v>19</v>
      </c>
      <c r="L42" s="1">
        <v>42737</v>
      </c>
      <c r="M42" s="1">
        <v>43098</v>
      </c>
      <c r="N42" t="s">
        <v>27</v>
      </c>
      <c r="O42" t="s">
        <v>523</v>
      </c>
    </row>
    <row r="43" spans="1:15" x14ac:dyDescent="0.25">
      <c r="A43" t="s">
        <v>12</v>
      </c>
      <c r="B43" t="s">
        <v>169</v>
      </c>
      <c r="C43" t="s">
        <v>98</v>
      </c>
      <c r="D43" s="3" t="s">
        <v>176</v>
      </c>
      <c r="E43" t="s">
        <v>67</v>
      </c>
      <c r="F43" t="s">
        <v>359</v>
      </c>
      <c r="G43" s="3" t="s">
        <v>176</v>
      </c>
      <c r="H43">
        <v>22</v>
      </c>
      <c r="I43">
        <f t="shared" si="2"/>
        <v>93.5</v>
      </c>
      <c r="J43">
        <f t="shared" ref="J43:J48" si="3">H43*I43</f>
        <v>2057</v>
      </c>
      <c r="K43" t="s">
        <v>19</v>
      </c>
      <c r="L43" s="1">
        <v>42737</v>
      </c>
      <c r="M43" s="1">
        <v>43098</v>
      </c>
      <c r="N43" t="s">
        <v>20</v>
      </c>
      <c r="O43" t="s">
        <v>542</v>
      </c>
    </row>
    <row r="44" spans="1:15" x14ac:dyDescent="0.25">
      <c r="A44" t="s">
        <v>12</v>
      </c>
      <c r="B44" t="s">
        <v>170</v>
      </c>
      <c r="C44" t="s">
        <v>98</v>
      </c>
      <c r="D44" s="3" t="s">
        <v>177</v>
      </c>
      <c r="E44" t="s">
        <v>67</v>
      </c>
      <c r="F44" t="s">
        <v>359</v>
      </c>
      <c r="G44" s="3" t="s">
        <v>177</v>
      </c>
      <c r="H44">
        <v>22</v>
      </c>
      <c r="I44">
        <f t="shared" si="2"/>
        <v>93.5</v>
      </c>
      <c r="J44">
        <f t="shared" si="3"/>
        <v>2057</v>
      </c>
      <c r="K44" t="s">
        <v>19</v>
      </c>
      <c r="L44" s="1">
        <v>42737</v>
      </c>
      <c r="M44" s="1">
        <v>43098</v>
      </c>
      <c r="N44" t="s">
        <v>29</v>
      </c>
      <c r="O44" t="s">
        <v>544</v>
      </c>
    </row>
    <row r="45" spans="1:15" x14ac:dyDescent="0.25">
      <c r="A45" t="s">
        <v>12</v>
      </c>
      <c r="B45" t="s">
        <v>171</v>
      </c>
      <c r="C45" t="s">
        <v>98</v>
      </c>
      <c r="D45" s="3" t="s">
        <v>178</v>
      </c>
      <c r="E45" t="s">
        <v>67</v>
      </c>
      <c r="F45" t="s">
        <v>359</v>
      </c>
      <c r="G45" s="3" t="s">
        <v>178</v>
      </c>
      <c r="H45">
        <v>64</v>
      </c>
      <c r="I45">
        <f t="shared" si="2"/>
        <v>93.5</v>
      </c>
      <c r="J45">
        <f t="shared" si="3"/>
        <v>5984</v>
      </c>
      <c r="K45" t="s">
        <v>19</v>
      </c>
      <c r="L45" s="1">
        <v>42737</v>
      </c>
      <c r="M45" s="1">
        <v>43098</v>
      </c>
      <c r="N45" t="s">
        <v>124</v>
      </c>
      <c r="O45" t="s">
        <v>1104</v>
      </c>
    </row>
    <row r="46" spans="1:15" x14ac:dyDescent="0.25">
      <c r="A46" t="s">
        <v>12</v>
      </c>
      <c r="B46" t="s">
        <v>172</v>
      </c>
      <c r="C46" t="s">
        <v>98</v>
      </c>
      <c r="D46" s="3" t="s">
        <v>179</v>
      </c>
      <c r="E46" t="s">
        <v>67</v>
      </c>
      <c r="F46" t="s">
        <v>359</v>
      </c>
      <c r="G46" s="3" t="s">
        <v>179</v>
      </c>
      <c r="H46">
        <v>107</v>
      </c>
      <c r="I46">
        <f t="shared" si="2"/>
        <v>74.2</v>
      </c>
      <c r="J46">
        <f t="shared" si="3"/>
        <v>7939.4000000000005</v>
      </c>
      <c r="K46" t="s">
        <v>19</v>
      </c>
      <c r="L46" s="1">
        <v>42737</v>
      </c>
      <c r="M46" s="1">
        <v>43098</v>
      </c>
      <c r="N46" t="s">
        <v>165</v>
      </c>
      <c r="O46" t="s">
        <v>1166</v>
      </c>
    </row>
    <row r="47" spans="1:15" x14ac:dyDescent="0.25">
      <c r="A47" t="s">
        <v>12</v>
      </c>
      <c r="B47" t="s">
        <v>173</v>
      </c>
      <c r="C47" t="s">
        <v>98</v>
      </c>
      <c r="D47" s="3" t="s">
        <v>180</v>
      </c>
      <c r="E47" t="s">
        <v>67</v>
      </c>
      <c r="F47" t="s">
        <v>359</v>
      </c>
      <c r="G47" s="3" t="s">
        <v>180</v>
      </c>
      <c r="H47">
        <v>43</v>
      </c>
      <c r="I47">
        <f t="shared" si="2"/>
        <v>74.2</v>
      </c>
      <c r="J47">
        <f t="shared" si="3"/>
        <v>3190.6</v>
      </c>
      <c r="K47" t="s">
        <v>19</v>
      </c>
      <c r="L47" s="1">
        <v>42737</v>
      </c>
      <c r="M47" s="1">
        <v>43098</v>
      </c>
      <c r="N47" t="s">
        <v>166</v>
      </c>
      <c r="O47" t="s">
        <v>559</v>
      </c>
    </row>
    <row r="48" spans="1:15" x14ac:dyDescent="0.25">
      <c r="A48" t="s">
        <v>12</v>
      </c>
      <c r="B48" t="s">
        <v>174</v>
      </c>
      <c r="C48" t="s">
        <v>98</v>
      </c>
      <c r="D48" s="3" t="s">
        <v>181</v>
      </c>
      <c r="E48" t="s">
        <v>67</v>
      </c>
      <c r="F48" t="s">
        <v>359</v>
      </c>
      <c r="G48" s="3" t="s">
        <v>181</v>
      </c>
      <c r="H48">
        <v>94</v>
      </c>
      <c r="I48">
        <f t="shared" si="2"/>
        <v>74.2</v>
      </c>
      <c r="J48">
        <f t="shared" si="3"/>
        <v>6974.8</v>
      </c>
      <c r="K48" t="s">
        <v>19</v>
      </c>
      <c r="L48" s="1">
        <v>42737</v>
      </c>
      <c r="M48" s="1">
        <v>43098</v>
      </c>
      <c r="N48" t="s">
        <v>167</v>
      </c>
      <c r="O48" t="s">
        <v>1142</v>
      </c>
    </row>
    <row r="49" spans="1:15" ht="31.5" x14ac:dyDescent="0.25">
      <c r="A49" t="s">
        <v>12</v>
      </c>
      <c r="B49" t="s">
        <v>99</v>
      </c>
      <c r="C49" t="s">
        <v>93</v>
      </c>
      <c r="D49" s="3" t="s">
        <v>104</v>
      </c>
      <c r="E49" t="s">
        <v>47</v>
      </c>
      <c r="F49" t="s">
        <v>370</v>
      </c>
      <c r="G49" s="3" t="s">
        <v>36</v>
      </c>
      <c r="H49">
        <f>SUMIF(C:C,B49,H:H)</f>
        <v>764</v>
      </c>
      <c r="I49">
        <v>0</v>
      </c>
      <c r="J49">
        <f>SUMIF(C:C,B49,J:J)</f>
        <v>64490.399999999994</v>
      </c>
      <c r="K49" t="s">
        <v>360</v>
      </c>
      <c r="L49" s="1">
        <v>42737</v>
      </c>
      <c r="M49" s="1">
        <v>43098</v>
      </c>
      <c r="O49" t="s">
        <v>418</v>
      </c>
    </row>
    <row r="50" spans="1:15" x14ac:dyDescent="0.25">
      <c r="A50" t="s">
        <v>12</v>
      </c>
      <c r="B50" t="s">
        <v>182</v>
      </c>
      <c r="C50" t="s">
        <v>99</v>
      </c>
      <c r="D50" s="3" t="s">
        <v>188</v>
      </c>
      <c r="E50" t="s">
        <v>67</v>
      </c>
      <c r="F50" t="s">
        <v>370</v>
      </c>
      <c r="G50" s="3" t="s">
        <v>188</v>
      </c>
      <c r="H50">
        <v>92</v>
      </c>
      <c r="I50">
        <f t="shared" ref="I50:I55" si="4">SUMIF(USKURZZS,N50,USRATES)</f>
        <v>134.875</v>
      </c>
      <c r="J50">
        <f t="shared" ref="J50:J55" si="5">H50*I50</f>
        <v>12408.5</v>
      </c>
      <c r="K50" t="s">
        <v>19</v>
      </c>
      <c r="L50" s="1">
        <v>42737</v>
      </c>
      <c r="M50" s="1">
        <v>43098</v>
      </c>
      <c r="N50" t="s">
        <v>27</v>
      </c>
      <c r="O50" t="s">
        <v>1153</v>
      </c>
    </row>
    <row r="51" spans="1:15" x14ac:dyDescent="0.25">
      <c r="A51" t="s">
        <v>12</v>
      </c>
      <c r="B51" t="s">
        <v>183</v>
      </c>
      <c r="C51" t="s">
        <v>99</v>
      </c>
      <c r="D51" s="3" t="s">
        <v>189</v>
      </c>
      <c r="E51" t="s">
        <v>67</v>
      </c>
      <c r="F51" t="s">
        <v>370</v>
      </c>
      <c r="G51" s="3" t="s">
        <v>189</v>
      </c>
      <c r="H51">
        <v>99</v>
      </c>
      <c r="I51">
        <f t="shared" si="4"/>
        <v>93.5</v>
      </c>
      <c r="J51">
        <f t="shared" si="5"/>
        <v>9256.5</v>
      </c>
      <c r="K51" t="s">
        <v>19</v>
      </c>
      <c r="L51" s="1">
        <v>42737</v>
      </c>
      <c r="M51" s="1">
        <v>43098</v>
      </c>
      <c r="N51" t="s">
        <v>20</v>
      </c>
      <c r="O51" t="s">
        <v>1178</v>
      </c>
    </row>
    <row r="52" spans="1:15" x14ac:dyDescent="0.25">
      <c r="A52" t="s">
        <v>12</v>
      </c>
      <c r="B52" t="s">
        <v>184</v>
      </c>
      <c r="C52" t="s">
        <v>99</v>
      </c>
      <c r="D52" s="3" t="s">
        <v>190</v>
      </c>
      <c r="E52" t="s">
        <v>67</v>
      </c>
      <c r="F52" t="s">
        <v>370</v>
      </c>
      <c r="G52" s="3" t="s">
        <v>190</v>
      </c>
      <c r="H52">
        <v>16</v>
      </c>
      <c r="I52">
        <f t="shared" si="4"/>
        <v>93.5</v>
      </c>
      <c r="J52">
        <f t="shared" si="5"/>
        <v>1496</v>
      </c>
      <c r="K52" t="s">
        <v>19</v>
      </c>
      <c r="L52" s="1">
        <v>42737</v>
      </c>
      <c r="M52" s="1">
        <v>43098</v>
      </c>
      <c r="N52" t="s">
        <v>29</v>
      </c>
      <c r="O52" t="s">
        <v>515</v>
      </c>
    </row>
    <row r="53" spans="1:15" x14ac:dyDescent="0.25">
      <c r="A53" t="s">
        <v>12</v>
      </c>
      <c r="B53" t="s">
        <v>185</v>
      </c>
      <c r="C53" t="s">
        <v>99</v>
      </c>
      <c r="D53" s="3" t="s">
        <v>191</v>
      </c>
      <c r="E53" t="s">
        <v>67</v>
      </c>
      <c r="F53" t="s">
        <v>370</v>
      </c>
      <c r="G53" s="3" t="s">
        <v>191</v>
      </c>
      <c r="H53">
        <v>99</v>
      </c>
      <c r="I53">
        <f t="shared" si="4"/>
        <v>74.2</v>
      </c>
      <c r="J53">
        <f t="shared" si="5"/>
        <v>7345.8</v>
      </c>
      <c r="K53" t="s">
        <v>19</v>
      </c>
      <c r="L53" s="1">
        <v>42737</v>
      </c>
      <c r="M53" s="1">
        <v>43098</v>
      </c>
      <c r="N53" t="s">
        <v>165</v>
      </c>
      <c r="O53" t="s">
        <v>1148</v>
      </c>
    </row>
    <row r="54" spans="1:15" x14ac:dyDescent="0.25">
      <c r="A54" t="s">
        <v>12</v>
      </c>
      <c r="B54" t="s">
        <v>186</v>
      </c>
      <c r="C54" t="s">
        <v>99</v>
      </c>
      <c r="D54" s="3" t="s">
        <v>192</v>
      </c>
      <c r="E54" t="s">
        <v>67</v>
      </c>
      <c r="F54" t="s">
        <v>370</v>
      </c>
      <c r="G54" s="3" t="s">
        <v>192</v>
      </c>
      <c r="H54">
        <v>77</v>
      </c>
      <c r="I54">
        <f t="shared" si="4"/>
        <v>74.2</v>
      </c>
      <c r="J54">
        <f t="shared" si="5"/>
        <v>5713.4000000000005</v>
      </c>
      <c r="K54" t="s">
        <v>19</v>
      </c>
      <c r="L54" s="1">
        <v>42737</v>
      </c>
      <c r="M54" s="1">
        <v>43098</v>
      </c>
      <c r="N54" t="s">
        <v>166</v>
      </c>
      <c r="O54" t="s">
        <v>555</v>
      </c>
    </row>
    <row r="55" spans="1:15" x14ac:dyDescent="0.25">
      <c r="A55" t="s">
        <v>12</v>
      </c>
      <c r="B55" t="s">
        <v>187</v>
      </c>
      <c r="C55" t="s">
        <v>99</v>
      </c>
      <c r="D55" s="3" t="s">
        <v>193</v>
      </c>
      <c r="E55" t="s">
        <v>67</v>
      </c>
      <c r="F55" t="s">
        <v>370</v>
      </c>
      <c r="G55" s="3" t="s">
        <v>193</v>
      </c>
      <c r="H55">
        <v>381</v>
      </c>
      <c r="I55">
        <f t="shared" si="4"/>
        <v>74.2</v>
      </c>
      <c r="J55">
        <f t="shared" si="5"/>
        <v>28270.2</v>
      </c>
      <c r="K55" t="s">
        <v>19</v>
      </c>
      <c r="L55" s="1">
        <v>42737</v>
      </c>
      <c r="M55" s="1">
        <v>43098</v>
      </c>
      <c r="N55" t="s">
        <v>167</v>
      </c>
      <c r="O55" t="s">
        <v>522</v>
      </c>
    </row>
    <row r="56" spans="1:15" ht="31.5" x14ac:dyDescent="0.25">
      <c r="A56" t="s">
        <v>12</v>
      </c>
      <c r="B56" t="s">
        <v>100</v>
      </c>
      <c r="C56" t="s">
        <v>93</v>
      </c>
      <c r="D56" s="3" t="s">
        <v>105</v>
      </c>
      <c r="E56" t="s">
        <v>47</v>
      </c>
      <c r="F56" t="s">
        <v>371</v>
      </c>
      <c r="G56" s="3" t="s">
        <v>37</v>
      </c>
      <c r="H56">
        <f>SUMIF(C:C,B56,H:H)</f>
        <v>311</v>
      </c>
      <c r="I56">
        <v>0</v>
      </c>
      <c r="J56">
        <f>SUMIF(C:C,B56,J:J)</f>
        <v>28817.999999999996</v>
      </c>
      <c r="K56" t="s">
        <v>360</v>
      </c>
      <c r="L56" s="1">
        <v>42737</v>
      </c>
      <c r="M56" s="1">
        <v>43098</v>
      </c>
      <c r="O56" t="s">
        <v>416</v>
      </c>
    </row>
    <row r="57" spans="1:15" x14ac:dyDescent="0.25">
      <c r="A57" t="s">
        <v>12</v>
      </c>
      <c r="B57" t="s">
        <v>194</v>
      </c>
      <c r="C57" t="s">
        <v>100</v>
      </c>
      <c r="D57" s="3" t="s">
        <v>200</v>
      </c>
      <c r="E57" t="s">
        <v>67</v>
      </c>
      <c r="F57" t="s">
        <v>371</v>
      </c>
      <c r="G57" s="3" t="s">
        <v>200</v>
      </c>
      <c r="H57">
        <v>80</v>
      </c>
      <c r="I57">
        <f t="shared" ref="I57:I62" si="6">SUMIF(USKURZZS,N57,USRATES)</f>
        <v>134.875</v>
      </c>
      <c r="J57">
        <f>H57*I57</f>
        <v>10790</v>
      </c>
      <c r="K57" t="s">
        <v>19</v>
      </c>
      <c r="L57" s="1">
        <v>42737</v>
      </c>
      <c r="M57" s="1">
        <v>43098</v>
      </c>
      <c r="N57" t="s">
        <v>27</v>
      </c>
      <c r="O57" t="s">
        <v>1154</v>
      </c>
    </row>
    <row r="58" spans="1:15" x14ac:dyDescent="0.25">
      <c r="A58" t="s">
        <v>12</v>
      </c>
      <c r="B58" t="s">
        <v>195</v>
      </c>
      <c r="C58" t="s">
        <v>100</v>
      </c>
      <c r="D58" s="3" t="s">
        <v>201</v>
      </c>
      <c r="E58" t="s">
        <v>67</v>
      </c>
      <c r="F58" t="s">
        <v>371</v>
      </c>
      <c r="G58" s="3" t="s">
        <v>201</v>
      </c>
      <c r="H58">
        <v>40</v>
      </c>
      <c r="I58">
        <f t="shared" si="6"/>
        <v>93.5</v>
      </c>
      <c r="J58">
        <f t="shared" ref="J58:J63" si="7">H58*I58</f>
        <v>3740</v>
      </c>
      <c r="K58" t="s">
        <v>19</v>
      </c>
      <c r="L58" s="1">
        <v>42737</v>
      </c>
      <c r="M58" s="1">
        <v>43098</v>
      </c>
      <c r="N58" t="s">
        <v>20</v>
      </c>
      <c r="O58" t="s">
        <v>1131</v>
      </c>
    </row>
    <row r="59" spans="1:15" x14ac:dyDescent="0.25">
      <c r="A59" t="s">
        <v>12</v>
      </c>
      <c r="B59" t="s">
        <v>196</v>
      </c>
      <c r="C59" t="s">
        <v>100</v>
      </c>
      <c r="D59" s="3" t="s">
        <v>202</v>
      </c>
      <c r="E59" t="s">
        <v>67</v>
      </c>
      <c r="F59" t="s">
        <v>371</v>
      </c>
      <c r="G59" s="3" t="s">
        <v>202</v>
      </c>
      <c r="H59">
        <v>6</v>
      </c>
      <c r="I59">
        <f t="shared" si="6"/>
        <v>93.5</v>
      </c>
      <c r="J59">
        <f t="shared" si="7"/>
        <v>561</v>
      </c>
      <c r="K59" t="s">
        <v>19</v>
      </c>
      <c r="L59" s="1">
        <v>42737</v>
      </c>
      <c r="M59" s="1">
        <v>43098</v>
      </c>
      <c r="N59" t="s">
        <v>29</v>
      </c>
      <c r="O59" t="s">
        <v>1170</v>
      </c>
    </row>
    <row r="60" spans="1:15" x14ac:dyDescent="0.25">
      <c r="A60" t="s">
        <v>12</v>
      </c>
      <c r="B60" t="s">
        <v>197</v>
      </c>
      <c r="C60" t="s">
        <v>100</v>
      </c>
      <c r="D60" s="3" t="s">
        <v>203</v>
      </c>
      <c r="E60" t="s">
        <v>67</v>
      </c>
      <c r="F60" t="s">
        <v>371</v>
      </c>
      <c r="G60" s="3" t="s">
        <v>203</v>
      </c>
      <c r="H60">
        <v>43</v>
      </c>
      <c r="I60">
        <f t="shared" si="6"/>
        <v>74.2</v>
      </c>
      <c r="J60">
        <f t="shared" si="7"/>
        <v>3190.6</v>
      </c>
      <c r="K60" t="s">
        <v>19</v>
      </c>
      <c r="L60" s="1">
        <v>42737</v>
      </c>
      <c r="M60" s="1">
        <v>43098</v>
      </c>
      <c r="N60" t="s">
        <v>165</v>
      </c>
      <c r="O60" t="s">
        <v>1167</v>
      </c>
    </row>
    <row r="61" spans="1:15" x14ac:dyDescent="0.25">
      <c r="A61" t="s">
        <v>12</v>
      </c>
      <c r="B61" t="s">
        <v>198</v>
      </c>
      <c r="C61" t="s">
        <v>100</v>
      </c>
      <c r="D61" s="3" t="s">
        <v>204</v>
      </c>
      <c r="E61" t="s">
        <v>67</v>
      </c>
      <c r="F61" t="s">
        <v>371</v>
      </c>
      <c r="G61" s="3" t="s">
        <v>204</v>
      </c>
      <c r="H61">
        <v>43</v>
      </c>
      <c r="I61">
        <f t="shared" si="6"/>
        <v>74.2</v>
      </c>
      <c r="J61">
        <f t="shared" si="7"/>
        <v>3190.6</v>
      </c>
      <c r="K61" t="s">
        <v>19</v>
      </c>
      <c r="L61" s="1">
        <v>42737</v>
      </c>
      <c r="M61" s="1">
        <v>43098</v>
      </c>
      <c r="N61" t="s">
        <v>166</v>
      </c>
      <c r="O61" t="s">
        <v>558</v>
      </c>
    </row>
    <row r="62" spans="1:15" x14ac:dyDescent="0.25">
      <c r="A62" t="s">
        <v>12</v>
      </c>
      <c r="B62" t="s">
        <v>199</v>
      </c>
      <c r="C62" t="s">
        <v>100</v>
      </c>
      <c r="D62" s="3" t="s">
        <v>205</v>
      </c>
      <c r="E62" t="s">
        <v>67</v>
      </c>
      <c r="F62" t="s">
        <v>371</v>
      </c>
      <c r="G62" s="3" t="s">
        <v>205</v>
      </c>
      <c r="H62">
        <v>99</v>
      </c>
      <c r="I62">
        <f t="shared" si="6"/>
        <v>74.2</v>
      </c>
      <c r="J62">
        <f t="shared" si="7"/>
        <v>7345.8</v>
      </c>
      <c r="K62" t="s">
        <v>19</v>
      </c>
      <c r="L62" s="1">
        <v>42737</v>
      </c>
      <c r="M62" s="1">
        <v>43098</v>
      </c>
      <c r="N62" t="s">
        <v>167</v>
      </c>
      <c r="O62" t="s">
        <v>1143</v>
      </c>
    </row>
    <row r="63" spans="1:15" x14ac:dyDescent="0.25">
      <c r="A63" t="s">
        <v>12</v>
      </c>
      <c r="B63" t="s">
        <v>506</v>
      </c>
      <c r="C63" t="s">
        <v>100</v>
      </c>
      <c r="D63" s="3" t="s">
        <v>507</v>
      </c>
      <c r="E63" t="s">
        <v>67</v>
      </c>
      <c r="F63" t="s">
        <v>371</v>
      </c>
      <c r="G63" s="3" t="s">
        <v>507</v>
      </c>
      <c r="H63">
        <v>0</v>
      </c>
      <c r="I63">
        <f>SUMIF(USKURZZS,N63,USRATES)</f>
        <v>62.3</v>
      </c>
      <c r="J63">
        <f t="shared" si="7"/>
        <v>0</v>
      </c>
      <c r="K63" t="s">
        <v>19</v>
      </c>
      <c r="L63" s="1">
        <v>42737</v>
      </c>
      <c r="M63" s="1">
        <v>43098</v>
      </c>
      <c r="N63" t="s">
        <v>25</v>
      </c>
      <c r="O63" t="s">
        <v>557</v>
      </c>
    </row>
    <row r="64" spans="1:15" x14ac:dyDescent="0.25">
      <c r="A64" t="s">
        <v>12</v>
      </c>
      <c r="B64" t="s">
        <v>725</v>
      </c>
      <c r="C64" t="s">
        <v>100</v>
      </c>
      <c r="D64" s="3" t="s">
        <v>726</v>
      </c>
      <c r="E64" t="s">
        <v>67</v>
      </c>
      <c r="F64" t="s">
        <v>371</v>
      </c>
      <c r="G64" s="3" t="s">
        <v>726</v>
      </c>
      <c r="H64">
        <v>0</v>
      </c>
      <c r="I64">
        <f>SUMIF(USKURZZS,N64,USRATES)</f>
        <v>93.5</v>
      </c>
      <c r="J64">
        <f>H64*I64</f>
        <v>0</v>
      </c>
      <c r="K64" t="s">
        <v>19</v>
      </c>
      <c r="L64" s="1">
        <v>42737</v>
      </c>
      <c r="M64" s="1">
        <v>43098</v>
      </c>
      <c r="N64" t="s">
        <v>124</v>
      </c>
      <c r="O64" t="s">
        <v>1105</v>
      </c>
    </row>
    <row r="65" spans="1:15" x14ac:dyDescent="0.25">
      <c r="A65" t="s">
        <v>12</v>
      </c>
      <c r="B65" t="s">
        <v>101</v>
      </c>
      <c r="C65" t="s">
        <v>93</v>
      </c>
      <c r="D65" s="3" t="s">
        <v>106</v>
      </c>
      <c r="E65" t="s">
        <v>47</v>
      </c>
      <c r="F65" t="s">
        <v>372</v>
      </c>
      <c r="G65" s="3" t="s">
        <v>106</v>
      </c>
      <c r="H65">
        <f>SUMIF(C:C,B65,H:H)</f>
        <v>135</v>
      </c>
      <c r="I65">
        <v>0</v>
      </c>
      <c r="J65">
        <f>SUMIF(C:C,B65,J:J)</f>
        <v>12101.4</v>
      </c>
      <c r="K65" t="s">
        <v>360</v>
      </c>
      <c r="L65" s="1">
        <v>42737</v>
      </c>
      <c r="M65" s="1">
        <v>43098</v>
      </c>
      <c r="O65" t="s">
        <v>419</v>
      </c>
    </row>
    <row r="66" spans="1:15" x14ac:dyDescent="0.25">
      <c r="A66" t="s">
        <v>12</v>
      </c>
      <c r="B66" t="s">
        <v>206</v>
      </c>
      <c r="C66" t="s">
        <v>101</v>
      </c>
      <c r="D66" s="3" t="s">
        <v>210</v>
      </c>
      <c r="E66" t="s">
        <v>67</v>
      </c>
      <c r="F66" t="s">
        <v>372</v>
      </c>
      <c r="G66" s="3" t="s">
        <v>210</v>
      </c>
      <c r="H66">
        <v>67</v>
      </c>
      <c r="I66">
        <f>SUMIF(USKURZZS,N66,USRATES)</f>
        <v>93.5</v>
      </c>
      <c r="J66">
        <f>H66*I66</f>
        <v>6264.5</v>
      </c>
      <c r="K66" t="s">
        <v>19</v>
      </c>
      <c r="L66" s="1">
        <v>42737</v>
      </c>
      <c r="M66" s="1">
        <v>43098</v>
      </c>
      <c r="N66" t="s">
        <v>20</v>
      </c>
      <c r="O66" t="s">
        <v>1130</v>
      </c>
    </row>
    <row r="67" spans="1:15" x14ac:dyDescent="0.25">
      <c r="A67" t="s">
        <v>12</v>
      </c>
      <c r="B67" t="s">
        <v>207</v>
      </c>
      <c r="C67" t="s">
        <v>101</v>
      </c>
      <c r="D67" s="3" t="s">
        <v>211</v>
      </c>
      <c r="E67" t="s">
        <v>67</v>
      </c>
      <c r="F67" t="s">
        <v>372</v>
      </c>
      <c r="G67" s="3" t="s">
        <v>211</v>
      </c>
      <c r="H67">
        <v>3</v>
      </c>
      <c r="I67">
        <f>SUMIF(USKURZZS,N67,USRATES)</f>
        <v>93.5</v>
      </c>
      <c r="J67">
        <f>H67*I67</f>
        <v>280.5</v>
      </c>
      <c r="K67" t="s">
        <v>19</v>
      </c>
      <c r="L67" s="1">
        <v>42737</v>
      </c>
      <c r="M67" s="1">
        <v>43098</v>
      </c>
      <c r="N67" t="s">
        <v>29</v>
      </c>
      <c r="O67" t="s">
        <v>515</v>
      </c>
    </row>
    <row r="68" spans="1:15" x14ac:dyDescent="0.25">
      <c r="A68" t="s">
        <v>12</v>
      </c>
      <c r="B68" t="s">
        <v>208</v>
      </c>
      <c r="C68" t="s">
        <v>101</v>
      </c>
      <c r="D68" s="3" t="s">
        <v>212</v>
      </c>
      <c r="E68" t="s">
        <v>67</v>
      </c>
      <c r="F68" t="s">
        <v>372</v>
      </c>
      <c r="G68" s="3" t="s">
        <v>212</v>
      </c>
      <c r="H68">
        <v>38</v>
      </c>
      <c r="I68">
        <f>SUMIF(USKURZZS,N68,USRATES)</f>
        <v>93.5</v>
      </c>
      <c r="J68">
        <f>H68*I68</f>
        <v>3553</v>
      </c>
      <c r="K68" t="s">
        <v>19</v>
      </c>
      <c r="L68" s="1">
        <v>42737</v>
      </c>
      <c r="M68" s="1">
        <v>43098</v>
      </c>
      <c r="N68" t="s">
        <v>124</v>
      </c>
      <c r="O68" t="s">
        <v>1106</v>
      </c>
    </row>
    <row r="69" spans="1:15" x14ac:dyDescent="0.25">
      <c r="A69" t="s">
        <v>12</v>
      </c>
      <c r="B69" t="s">
        <v>209</v>
      </c>
      <c r="C69" t="s">
        <v>101</v>
      </c>
      <c r="D69" s="3" t="s">
        <v>213</v>
      </c>
      <c r="E69" t="s">
        <v>67</v>
      </c>
      <c r="F69" t="s">
        <v>372</v>
      </c>
      <c r="G69" s="3" t="s">
        <v>213</v>
      </c>
      <c r="H69">
        <v>27</v>
      </c>
      <c r="I69">
        <f>SUMIF(USKURZZS,N69,USRATES)</f>
        <v>74.2</v>
      </c>
      <c r="J69">
        <f>H69*I69</f>
        <v>2003.4</v>
      </c>
      <c r="K69" t="s">
        <v>19</v>
      </c>
      <c r="L69" s="1">
        <v>42737</v>
      </c>
      <c r="M69" s="1">
        <v>43098</v>
      </c>
      <c r="N69" t="s">
        <v>167</v>
      </c>
      <c r="O69" t="s">
        <v>1129</v>
      </c>
    </row>
    <row r="70" spans="1:15" x14ac:dyDescent="0.25">
      <c r="A70" t="s">
        <v>12</v>
      </c>
      <c r="B70" t="s">
        <v>508</v>
      </c>
      <c r="C70" t="s">
        <v>101</v>
      </c>
      <c r="D70" s="3" t="s">
        <v>509</v>
      </c>
      <c r="E70" t="s">
        <v>67</v>
      </c>
      <c r="F70" t="s">
        <v>372</v>
      </c>
      <c r="G70" s="3" t="s">
        <v>509</v>
      </c>
      <c r="H70">
        <v>0</v>
      </c>
      <c r="I70">
        <f>SUMIF(USKURZZS,N70,USRATES)</f>
        <v>74.2</v>
      </c>
      <c r="J70">
        <f>H70*I70</f>
        <v>0</v>
      </c>
      <c r="K70" t="s">
        <v>19</v>
      </c>
      <c r="L70" s="1">
        <v>42737</v>
      </c>
      <c r="M70" s="1">
        <v>43098</v>
      </c>
      <c r="N70" t="s">
        <v>165</v>
      </c>
      <c r="O70" t="s">
        <v>548</v>
      </c>
    </row>
    <row r="71" spans="1:15" ht="47.25" x14ac:dyDescent="0.25">
      <c r="A71" t="s">
        <v>12</v>
      </c>
      <c r="B71" t="s">
        <v>102</v>
      </c>
      <c r="C71" t="s">
        <v>93</v>
      </c>
      <c r="D71" s="3" t="s">
        <v>107</v>
      </c>
      <c r="E71" t="s">
        <v>47</v>
      </c>
      <c r="F71" t="s">
        <v>373</v>
      </c>
      <c r="G71" s="3" t="s">
        <v>38</v>
      </c>
      <c r="H71">
        <f>SUMIF(C:C,B71,H:H)</f>
        <v>58</v>
      </c>
      <c r="I71">
        <v>0</v>
      </c>
      <c r="J71">
        <f>SUMIF(C:C,B71,J:J)</f>
        <v>5947.2499999999991</v>
      </c>
      <c r="K71" t="s">
        <v>360</v>
      </c>
      <c r="L71" s="1">
        <v>42737</v>
      </c>
      <c r="M71" s="1">
        <v>43098</v>
      </c>
      <c r="O71" t="s">
        <v>420</v>
      </c>
    </row>
    <row r="72" spans="1:15" x14ac:dyDescent="0.25">
      <c r="A72" t="s">
        <v>12</v>
      </c>
      <c r="B72" t="s">
        <v>429</v>
      </c>
      <c r="C72" t="s">
        <v>102</v>
      </c>
      <c r="D72" s="3" t="s">
        <v>214</v>
      </c>
      <c r="E72" t="s">
        <v>67</v>
      </c>
      <c r="F72" t="s">
        <v>373</v>
      </c>
      <c r="G72" s="3" t="s">
        <v>214</v>
      </c>
      <c r="H72">
        <v>22</v>
      </c>
      <c r="I72">
        <f t="shared" ref="I72:I77" si="8">SUMIF(USKURZZS,N72,USRATES)</f>
        <v>134.875</v>
      </c>
      <c r="J72">
        <f t="shared" ref="J72:J77" si="9">H72*I72</f>
        <v>2967.25</v>
      </c>
      <c r="K72" t="s">
        <v>19</v>
      </c>
      <c r="L72" s="1">
        <v>42737</v>
      </c>
      <c r="M72" s="1">
        <v>43098</v>
      </c>
      <c r="N72" t="s">
        <v>27</v>
      </c>
      <c r="O72" t="s">
        <v>1155</v>
      </c>
    </row>
    <row r="73" spans="1:15" x14ac:dyDescent="0.25">
      <c r="A73" t="s">
        <v>12</v>
      </c>
      <c r="B73" t="s">
        <v>430</v>
      </c>
      <c r="C73" t="s">
        <v>102</v>
      </c>
      <c r="D73" s="3" t="s">
        <v>215</v>
      </c>
      <c r="E73" t="s">
        <v>67</v>
      </c>
      <c r="F73" t="s">
        <v>373</v>
      </c>
      <c r="G73" s="3" t="s">
        <v>215</v>
      </c>
      <c r="H73">
        <v>14</v>
      </c>
      <c r="I73">
        <f t="shared" si="8"/>
        <v>93.5</v>
      </c>
      <c r="J73">
        <f t="shared" si="9"/>
        <v>1309</v>
      </c>
      <c r="K73" t="s">
        <v>19</v>
      </c>
      <c r="L73" s="1">
        <v>42737</v>
      </c>
      <c r="M73" s="1">
        <v>43098</v>
      </c>
      <c r="N73" t="s">
        <v>20</v>
      </c>
      <c r="O73" t="s">
        <v>1129</v>
      </c>
    </row>
    <row r="74" spans="1:15" x14ac:dyDescent="0.25">
      <c r="A74" t="s">
        <v>12</v>
      </c>
      <c r="B74" t="s">
        <v>431</v>
      </c>
      <c r="C74" t="s">
        <v>102</v>
      </c>
      <c r="D74" s="3" t="s">
        <v>216</v>
      </c>
      <c r="E74" t="s">
        <v>67</v>
      </c>
      <c r="F74" t="s">
        <v>373</v>
      </c>
      <c r="G74" s="3" t="s">
        <v>216</v>
      </c>
      <c r="H74">
        <v>2</v>
      </c>
      <c r="I74">
        <f t="shared" si="8"/>
        <v>93.5</v>
      </c>
      <c r="J74">
        <f t="shared" si="9"/>
        <v>187</v>
      </c>
      <c r="K74" t="s">
        <v>19</v>
      </c>
      <c r="L74" s="1">
        <v>42737</v>
      </c>
      <c r="M74" s="1">
        <v>43098</v>
      </c>
      <c r="N74" t="s">
        <v>29</v>
      </c>
      <c r="O74" t="s">
        <v>515</v>
      </c>
    </row>
    <row r="75" spans="1:15" x14ac:dyDescent="0.25">
      <c r="A75" t="s">
        <v>12</v>
      </c>
      <c r="B75" t="s">
        <v>432</v>
      </c>
      <c r="C75" t="s">
        <v>102</v>
      </c>
      <c r="D75" s="3" t="s">
        <v>217</v>
      </c>
      <c r="E75" t="s">
        <v>67</v>
      </c>
      <c r="F75" t="s">
        <v>373</v>
      </c>
      <c r="G75" s="3" t="s">
        <v>217</v>
      </c>
      <c r="H75">
        <v>7</v>
      </c>
      <c r="I75">
        <f t="shared" si="8"/>
        <v>74.2</v>
      </c>
      <c r="J75">
        <f t="shared" si="9"/>
        <v>519.4</v>
      </c>
      <c r="K75" t="s">
        <v>19</v>
      </c>
      <c r="L75" s="1">
        <v>42737</v>
      </c>
      <c r="M75" s="1">
        <v>43098</v>
      </c>
      <c r="N75" t="s">
        <v>165</v>
      </c>
      <c r="O75" t="s">
        <v>1148</v>
      </c>
    </row>
    <row r="76" spans="1:15" x14ac:dyDescent="0.25">
      <c r="A76" t="s">
        <v>12</v>
      </c>
      <c r="B76" t="s">
        <v>433</v>
      </c>
      <c r="C76" t="s">
        <v>102</v>
      </c>
      <c r="D76" s="3" t="s">
        <v>218</v>
      </c>
      <c r="E76" t="s">
        <v>67</v>
      </c>
      <c r="F76" t="s">
        <v>373</v>
      </c>
      <c r="G76" s="3" t="s">
        <v>218</v>
      </c>
      <c r="H76">
        <v>7</v>
      </c>
      <c r="I76">
        <f t="shared" si="8"/>
        <v>74.2</v>
      </c>
      <c r="J76">
        <f t="shared" si="9"/>
        <v>519.4</v>
      </c>
      <c r="K76" t="s">
        <v>19</v>
      </c>
      <c r="L76" s="1">
        <v>42737</v>
      </c>
      <c r="M76" s="1">
        <v>43098</v>
      </c>
      <c r="N76" t="s">
        <v>166</v>
      </c>
      <c r="O76" t="s">
        <v>1149</v>
      </c>
    </row>
    <row r="77" spans="1:15" x14ac:dyDescent="0.25">
      <c r="A77" t="s">
        <v>12</v>
      </c>
      <c r="B77" t="s">
        <v>434</v>
      </c>
      <c r="C77" t="s">
        <v>102</v>
      </c>
      <c r="D77" s="3" t="s">
        <v>219</v>
      </c>
      <c r="E77" t="s">
        <v>67</v>
      </c>
      <c r="F77" t="s">
        <v>373</v>
      </c>
      <c r="G77" s="3" t="s">
        <v>219</v>
      </c>
      <c r="H77">
        <v>6</v>
      </c>
      <c r="I77">
        <f t="shared" si="8"/>
        <v>74.2</v>
      </c>
      <c r="J77">
        <f t="shared" si="9"/>
        <v>445.20000000000005</v>
      </c>
      <c r="K77" t="s">
        <v>19</v>
      </c>
      <c r="L77" s="1">
        <v>42737</v>
      </c>
      <c r="M77" s="1">
        <v>43098</v>
      </c>
      <c r="N77" t="s">
        <v>167</v>
      </c>
      <c r="O77" t="s">
        <v>1129</v>
      </c>
    </row>
    <row r="78" spans="1:15" ht="18" customHeight="1" x14ac:dyDescent="0.25">
      <c r="A78" t="s">
        <v>12</v>
      </c>
      <c r="B78" t="s">
        <v>103</v>
      </c>
      <c r="C78" t="s">
        <v>93</v>
      </c>
      <c r="D78" s="3" t="s">
        <v>108</v>
      </c>
      <c r="E78" t="s">
        <v>47</v>
      </c>
      <c r="F78" t="s">
        <v>374</v>
      </c>
      <c r="G78" s="3" t="s">
        <v>108</v>
      </c>
      <c r="H78">
        <f>SUMIF(C:C,B78,H:H)</f>
        <v>110</v>
      </c>
      <c r="I78">
        <v>0</v>
      </c>
      <c r="J78">
        <f>SUMIF(C:C,B78,J:J)</f>
        <v>9838.7000000000007</v>
      </c>
      <c r="K78" t="s">
        <v>360</v>
      </c>
      <c r="L78" s="1">
        <v>42737</v>
      </c>
      <c r="M78" s="1">
        <v>43098</v>
      </c>
      <c r="O78" s="3" t="s">
        <v>426</v>
      </c>
    </row>
    <row r="79" spans="1:15" x14ac:dyDescent="0.25">
      <c r="A79" t="s">
        <v>12</v>
      </c>
      <c r="B79" t="s">
        <v>220</v>
      </c>
      <c r="C79" t="s">
        <v>103</v>
      </c>
      <c r="D79" s="3" t="s">
        <v>226</v>
      </c>
      <c r="E79" t="s">
        <v>67</v>
      </c>
      <c r="F79" t="s">
        <v>374</v>
      </c>
      <c r="G79" s="3" t="s">
        <v>226</v>
      </c>
      <c r="H79">
        <v>20</v>
      </c>
      <c r="I79">
        <f t="shared" ref="I79:I86" si="10">SUMIF(USKURZZS,N79,USRATES)</f>
        <v>134.875</v>
      </c>
      <c r="J79">
        <f>H79*I79</f>
        <v>2697.5</v>
      </c>
      <c r="K79" t="s">
        <v>19</v>
      </c>
      <c r="L79" s="1">
        <v>42737</v>
      </c>
      <c r="M79" s="1">
        <v>43098</v>
      </c>
      <c r="N79" t="s">
        <v>27</v>
      </c>
      <c r="O79" t="s">
        <v>560</v>
      </c>
    </row>
    <row r="80" spans="1:15" x14ac:dyDescent="0.25">
      <c r="A80" t="s">
        <v>12</v>
      </c>
      <c r="B80" t="s">
        <v>221</v>
      </c>
      <c r="C80" t="s">
        <v>103</v>
      </c>
      <c r="D80" s="3" t="s">
        <v>227</v>
      </c>
      <c r="E80" t="s">
        <v>67</v>
      </c>
      <c r="F80" t="s">
        <v>374</v>
      </c>
      <c r="G80" s="3" t="s">
        <v>227</v>
      </c>
      <c r="H80">
        <v>21</v>
      </c>
      <c r="I80">
        <f t="shared" si="10"/>
        <v>93.5</v>
      </c>
      <c r="J80">
        <f t="shared" ref="J80:J86" si="11">H80*I80</f>
        <v>1963.5</v>
      </c>
      <c r="K80" t="s">
        <v>19</v>
      </c>
      <c r="L80" s="1">
        <v>42737</v>
      </c>
      <c r="M80" s="1">
        <v>43098</v>
      </c>
      <c r="N80" t="s">
        <v>20</v>
      </c>
      <c r="O80" t="s">
        <v>543</v>
      </c>
    </row>
    <row r="81" spans="1:15" x14ac:dyDescent="0.25">
      <c r="A81" t="s">
        <v>12</v>
      </c>
      <c r="B81" t="s">
        <v>222</v>
      </c>
      <c r="C81" t="s">
        <v>103</v>
      </c>
      <c r="D81" s="3" t="s">
        <v>228</v>
      </c>
      <c r="E81" t="s">
        <v>67</v>
      </c>
      <c r="F81" t="s">
        <v>374</v>
      </c>
      <c r="G81" s="3" t="s">
        <v>228</v>
      </c>
      <c r="H81">
        <v>3</v>
      </c>
      <c r="I81">
        <f t="shared" si="10"/>
        <v>93.5</v>
      </c>
      <c r="J81">
        <f t="shared" si="11"/>
        <v>280.5</v>
      </c>
      <c r="K81" t="s">
        <v>19</v>
      </c>
      <c r="L81" s="1">
        <v>42737</v>
      </c>
      <c r="M81" s="1">
        <v>43098</v>
      </c>
      <c r="N81" t="s">
        <v>29</v>
      </c>
      <c r="O81" t="s">
        <v>515</v>
      </c>
    </row>
    <row r="82" spans="1:15" x14ac:dyDescent="0.25">
      <c r="A82" t="s">
        <v>12</v>
      </c>
      <c r="B82" t="s">
        <v>223</v>
      </c>
      <c r="C82" t="s">
        <v>103</v>
      </c>
      <c r="D82" s="3" t="s">
        <v>229</v>
      </c>
      <c r="E82" t="s">
        <v>67</v>
      </c>
      <c r="F82" t="s">
        <v>374</v>
      </c>
      <c r="G82" s="3" t="s">
        <v>229</v>
      </c>
      <c r="H82">
        <v>13</v>
      </c>
      <c r="I82">
        <f t="shared" si="10"/>
        <v>74.2</v>
      </c>
      <c r="J82">
        <f t="shared" si="11"/>
        <v>964.6</v>
      </c>
      <c r="K82" t="s">
        <v>19</v>
      </c>
      <c r="L82" s="1">
        <v>42737</v>
      </c>
      <c r="M82" s="1">
        <v>43098</v>
      </c>
      <c r="N82" t="s">
        <v>165</v>
      </c>
      <c r="O82" t="s">
        <v>519</v>
      </c>
    </row>
    <row r="83" spans="1:15" x14ac:dyDescent="0.25">
      <c r="A83" t="s">
        <v>12</v>
      </c>
      <c r="B83" t="s">
        <v>224</v>
      </c>
      <c r="C83" t="s">
        <v>103</v>
      </c>
      <c r="D83" s="3" t="s">
        <v>230</v>
      </c>
      <c r="E83" t="s">
        <v>67</v>
      </c>
      <c r="F83" t="s">
        <v>374</v>
      </c>
      <c r="G83" s="3" t="s">
        <v>230</v>
      </c>
      <c r="H83">
        <v>13</v>
      </c>
      <c r="I83">
        <f t="shared" si="10"/>
        <v>74.2</v>
      </c>
      <c r="J83">
        <f t="shared" si="11"/>
        <v>964.6</v>
      </c>
      <c r="K83" t="s">
        <v>19</v>
      </c>
      <c r="L83" s="1">
        <v>42737</v>
      </c>
      <c r="M83" s="1">
        <v>43098</v>
      </c>
      <c r="N83" t="s">
        <v>166</v>
      </c>
      <c r="O83" t="s">
        <v>554</v>
      </c>
    </row>
    <row r="84" spans="1:15" x14ac:dyDescent="0.25">
      <c r="A84" t="s">
        <v>12</v>
      </c>
      <c r="B84" t="s">
        <v>225</v>
      </c>
      <c r="C84" t="s">
        <v>103</v>
      </c>
      <c r="D84" s="3" t="s">
        <v>231</v>
      </c>
      <c r="E84" t="s">
        <v>67</v>
      </c>
      <c r="F84" t="s">
        <v>374</v>
      </c>
      <c r="G84" s="3" t="s">
        <v>231</v>
      </c>
      <c r="H84">
        <v>40</v>
      </c>
      <c r="I84">
        <f t="shared" si="10"/>
        <v>74.2</v>
      </c>
      <c r="J84">
        <f t="shared" si="11"/>
        <v>2968</v>
      </c>
      <c r="K84" t="s">
        <v>19</v>
      </c>
      <c r="L84" s="1">
        <v>42737</v>
      </c>
      <c r="M84" s="1">
        <v>43098</v>
      </c>
      <c r="N84" t="s">
        <v>167</v>
      </c>
      <c r="O84" t="s">
        <v>556</v>
      </c>
    </row>
    <row r="85" spans="1:15" ht="31.5" x14ac:dyDescent="0.25">
      <c r="A85" t="s">
        <v>12</v>
      </c>
      <c r="B85" t="s">
        <v>405</v>
      </c>
      <c r="C85" t="s">
        <v>93</v>
      </c>
      <c r="D85" s="3" t="s">
        <v>406</v>
      </c>
      <c r="E85" t="s">
        <v>47</v>
      </c>
      <c r="F85" t="s">
        <v>407</v>
      </c>
      <c r="G85" s="3" t="s">
        <v>408</v>
      </c>
      <c r="H85">
        <v>0</v>
      </c>
      <c r="I85">
        <v>0</v>
      </c>
      <c r="J85">
        <v>0</v>
      </c>
      <c r="K85" t="s">
        <v>360</v>
      </c>
      <c r="L85" s="1">
        <v>42737</v>
      </c>
      <c r="M85" s="1">
        <v>42766</v>
      </c>
      <c r="O85" t="s">
        <v>362</v>
      </c>
    </row>
    <row r="86" spans="1:15" x14ac:dyDescent="0.25">
      <c r="A86" t="s">
        <v>12</v>
      </c>
      <c r="B86" t="s">
        <v>510</v>
      </c>
      <c r="C86" t="s">
        <v>405</v>
      </c>
      <c r="D86" s="3" t="s">
        <v>511</v>
      </c>
      <c r="E86" t="s">
        <v>67</v>
      </c>
      <c r="F86" t="s">
        <v>407</v>
      </c>
      <c r="G86" s="3" t="s">
        <v>512</v>
      </c>
      <c r="H86">
        <v>0</v>
      </c>
      <c r="I86">
        <f t="shared" si="10"/>
        <v>74.2</v>
      </c>
      <c r="J86">
        <f t="shared" si="11"/>
        <v>0</v>
      </c>
      <c r="K86" t="s">
        <v>409</v>
      </c>
      <c r="L86" s="1">
        <v>42737</v>
      </c>
      <c r="M86" s="1">
        <v>42766</v>
      </c>
      <c r="N86" t="s">
        <v>167</v>
      </c>
      <c r="O86" t="s">
        <v>1144</v>
      </c>
    </row>
    <row r="87" spans="1:15" x14ac:dyDescent="0.25">
      <c r="A87" t="s">
        <v>12</v>
      </c>
      <c r="B87" t="s">
        <v>109</v>
      </c>
      <c r="C87" t="s">
        <v>13</v>
      </c>
      <c r="D87" s="3" t="s">
        <v>117</v>
      </c>
      <c r="E87" t="s">
        <v>24</v>
      </c>
      <c r="F87" t="s">
        <v>375</v>
      </c>
      <c r="H87">
        <f>SUMIF(C:C,B87,H:H)</f>
        <v>1195</v>
      </c>
      <c r="I87">
        <v>0</v>
      </c>
      <c r="J87">
        <f>SUMIF(C:C,B87,J:J)</f>
        <v>106277.625</v>
      </c>
      <c r="K87" t="s">
        <v>360</v>
      </c>
      <c r="L87" s="1">
        <v>42767</v>
      </c>
      <c r="M87" s="1">
        <v>43098</v>
      </c>
      <c r="O87" t="s">
        <v>362</v>
      </c>
    </row>
    <row r="88" spans="1:15" ht="31.5" x14ac:dyDescent="0.25">
      <c r="A88" t="s">
        <v>12</v>
      </c>
      <c r="B88" t="s">
        <v>110</v>
      </c>
      <c r="C88" t="s">
        <v>109</v>
      </c>
      <c r="D88" s="3" t="s">
        <v>410</v>
      </c>
      <c r="E88" t="s">
        <v>47</v>
      </c>
      <c r="F88" t="s">
        <v>358</v>
      </c>
      <c r="G88" s="3" t="s">
        <v>39</v>
      </c>
      <c r="H88">
        <f>SUMIF(C:C,B88,H:H)</f>
        <v>820</v>
      </c>
      <c r="I88">
        <v>0</v>
      </c>
      <c r="J88">
        <f>SUMIF(C:C,B88,J:J)</f>
        <v>73168.600000000006</v>
      </c>
      <c r="K88" t="s">
        <v>360</v>
      </c>
      <c r="L88" s="1">
        <v>42767</v>
      </c>
      <c r="M88" s="1">
        <v>43098</v>
      </c>
      <c r="O88" t="s">
        <v>411</v>
      </c>
    </row>
    <row r="89" spans="1:15" x14ac:dyDescent="0.25">
      <c r="A89" t="s">
        <v>12</v>
      </c>
      <c r="B89" t="s">
        <v>232</v>
      </c>
      <c r="C89" t="s">
        <v>110</v>
      </c>
      <c r="D89" s="3" t="s">
        <v>461</v>
      </c>
      <c r="E89" t="s">
        <v>67</v>
      </c>
      <c r="F89" t="s">
        <v>358</v>
      </c>
      <c r="G89" s="3" t="s">
        <v>461</v>
      </c>
      <c r="H89">
        <v>164</v>
      </c>
      <c r="I89">
        <f>SUMIF(USKURZZS,N89,USRATES)</f>
        <v>134.875</v>
      </c>
      <c r="J89">
        <f>H89*I89</f>
        <v>22119.5</v>
      </c>
      <c r="K89" t="s">
        <v>19</v>
      </c>
      <c r="L89" s="1">
        <v>42767</v>
      </c>
      <c r="M89" s="1">
        <v>43098</v>
      </c>
      <c r="N89" t="s">
        <v>27</v>
      </c>
      <c r="O89" t="s">
        <v>1156</v>
      </c>
    </row>
    <row r="90" spans="1:15" x14ac:dyDescent="0.25">
      <c r="A90" t="s">
        <v>12</v>
      </c>
      <c r="B90" t="s">
        <v>233</v>
      </c>
      <c r="C90" t="s">
        <v>110</v>
      </c>
      <c r="D90" s="3" t="s">
        <v>462</v>
      </c>
      <c r="E90" t="s">
        <v>67</v>
      </c>
      <c r="F90" t="s">
        <v>358</v>
      </c>
      <c r="G90" s="3" t="s">
        <v>462</v>
      </c>
      <c r="H90">
        <v>41</v>
      </c>
      <c r="I90">
        <f>SUMIF(USKURZZS,N90,USRATES)</f>
        <v>93.5</v>
      </c>
      <c r="J90">
        <f>H90*I90</f>
        <v>3833.5</v>
      </c>
      <c r="K90" t="s">
        <v>19</v>
      </c>
      <c r="L90" s="1">
        <v>42767</v>
      </c>
      <c r="M90" s="1">
        <v>43098</v>
      </c>
      <c r="N90" t="s">
        <v>20</v>
      </c>
      <c r="O90" t="s">
        <v>1133</v>
      </c>
    </row>
    <row r="91" spans="1:15" x14ac:dyDescent="0.25">
      <c r="A91" t="s">
        <v>12</v>
      </c>
      <c r="B91" t="s">
        <v>234</v>
      </c>
      <c r="C91" t="s">
        <v>110</v>
      </c>
      <c r="D91" s="3" t="s">
        <v>463</v>
      </c>
      <c r="E91" t="s">
        <v>67</v>
      </c>
      <c r="F91" t="s">
        <v>358</v>
      </c>
      <c r="G91" s="3" t="s">
        <v>463</v>
      </c>
      <c r="H91">
        <v>82</v>
      </c>
      <c r="I91">
        <f>SUMIF(USKURZZS,N91,USRATES)</f>
        <v>93.5</v>
      </c>
      <c r="J91">
        <f>H91*I91</f>
        <v>7667</v>
      </c>
      <c r="K91" t="s">
        <v>19</v>
      </c>
      <c r="L91" s="1">
        <v>42767</v>
      </c>
      <c r="M91" s="1">
        <v>43098</v>
      </c>
      <c r="N91" t="s">
        <v>29</v>
      </c>
      <c r="O91" t="s">
        <v>545</v>
      </c>
    </row>
    <row r="92" spans="1:15" x14ac:dyDescent="0.25">
      <c r="A92" t="s">
        <v>12</v>
      </c>
      <c r="B92" t="s">
        <v>235</v>
      </c>
      <c r="C92" t="s">
        <v>110</v>
      </c>
      <c r="D92" s="3" t="s">
        <v>464</v>
      </c>
      <c r="E92" t="s">
        <v>67</v>
      </c>
      <c r="F92" t="s">
        <v>358</v>
      </c>
      <c r="G92" s="3" t="s">
        <v>464</v>
      </c>
      <c r="H92">
        <v>287</v>
      </c>
      <c r="I92">
        <f>SUMIF(USKURZZS,N92,USRATES)</f>
        <v>74.2</v>
      </c>
      <c r="J92">
        <f>H92*I92</f>
        <v>21295.4</v>
      </c>
      <c r="K92" t="s">
        <v>19</v>
      </c>
      <c r="L92" s="1">
        <v>42767</v>
      </c>
      <c r="M92" s="1">
        <v>43098</v>
      </c>
      <c r="N92" t="s">
        <v>165</v>
      </c>
      <c r="O92" t="s">
        <v>1168</v>
      </c>
    </row>
    <row r="93" spans="1:15" x14ac:dyDescent="0.25">
      <c r="A93" t="s">
        <v>12</v>
      </c>
      <c r="B93" t="s">
        <v>236</v>
      </c>
      <c r="C93" t="s">
        <v>110</v>
      </c>
      <c r="D93" s="3" t="s">
        <v>465</v>
      </c>
      <c r="E93" t="s">
        <v>67</v>
      </c>
      <c r="F93" t="s">
        <v>358</v>
      </c>
      <c r="G93" s="3" t="s">
        <v>465</v>
      </c>
      <c r="H93">
        <v>246</v>
      </c>
      <c r="I93">
        <f>SUMIF(USKURZZS,N93,USRATES)</f>
        <v>74.2</v>
      </c>
      <c r="J93">
        <f>H93*I93</f>
        <v>18253.2</v>
      </c>
      <c r="K93" t="s">
        <v>19</v>
      </c>
      <c r="L93" s="1">
        <v>42767</v>
      </c>
      <c r="M93" s="1">
        <v>43098</v>
      </c>
      <c r="N93" t="s">
        <v>166</v>
      </c>
      <c r="O93" t="s">
        <v>532</v>
      </c>
    </row>
    <row r="94" spans="1:15" x14ac:dyDescent="0.25">
      <c r="A94" t="s">
        <v>12</v>
      </c>
      <c r="B94" t="s">
        <v>111</v>
      </c>
      <c r="C94" t="s">
        <v>109</v>
      </c>
      <c r="D94" s="3" t="s">
        <v>112</v>
      </c>
      <c r="E94" t="s">
        <v>47</v>
      </c>
      <c r="F94" t="s">
        <v>376</v>
      </c>
      <c r="G94" s="3" t="s">
        <v>40</v>
      </c>
      <c r="H94">
        <f>SUMIF(C:C,B94,H:H)</f>
        <v>375</v>
      </c>
      <c r="I94">
        <v>0</v>
      </c>
      <c r="J94">
        <f>SUMIF(C:C,B94,J:J)</f>
        <v>33109.025000000001</v>
      </c>
      <c r="K94" t="s">
        <v>360</v>
      </c>
      <c r="L94" s="1">
        <v>42767</v>
      </c>
      <c r="M94" s="1">
        <v>43098</v>
      </c>
      <c r="O94" t="s">
        <v>412</v>
      </c>
    </row>
    <row r="95" spans="1:15" x14ac:dyDescent="0.25">
      <c r="A95" t="s">
        <v>12</v>
      </c>
      <c r="B95" t="s">
        <v>237</v>
      </c>
      <c r="C95" t="s">
        <v>111</v>
      </c>
      <c r="D95" s="3" t="s">
        <v>241</v>
      </c>
      <c r="E95" t="s">
        <v>67</v>
      </c>
      <c r="F95" t="s">
        <v>376</v>
      </c>
      <c r="G95" s="3" t="s">
        <v>241</v>
      </c>
      <c r="H95">
        <v>75</v>
      </c>
      <c r="I95">
        <f>SUMIF(USKURZZS,N95,USRATES)</f>
        <v>134.875</v>
      </c>
      <c r="J95">
        <f>H95*I95</f>
        <v>10115.625</v>
      </c>
      <c r="K95" t="s">
        <v>19</v>
      </c>
      <c r="L95" s="1">
        <v>42767</v>
      </c>
      <c r="M95" s="1">
        <v>43098</v>
      </c>
      <c r="N95" t="s">
        <v>27</v>
      </c>
      <c r="O95" t="s">
        <v>1157</v>
      </c>
    </row>
    <row r="96" spans="1:15" x14ac:dyDescent="0.25">
      <c r="A96" t="s">
        <v>12</v>
      </c>
      <c r="B96" t="s">
        <v>238</v>
      </c>
      <c r="C96" t="s">
        <v>111</v>
      </c>
      <c r="D96" s="3" t="s">
        <v>242</v>
      </c>
      <c r="E96" t="s">
        <v>67</v>
      </c>
      <c r="F96" t="s">
        <v>376</v>
      </c>
      <c r="G96" s="3" t="s">
        <v>242</v>
      </c>
      <c r="H96">
        <v>38</v>
      </c>
      <c r="I96">
        <f>SUMIF(USKURZZS,N96,USRATES)</f>
        <v>93.5</v>
      </c>
      <c r="J96">
        <f>H96*I96</f>
        <v>3553</v>
      </c>
      <c r="K96" t="s">
        <v>19</v>
      </c>
      <c r="L96" s="1">
        <v>42767</v>
      </c>
      <c r="M96" s="1">
        <v>43098</v>
      </c>
      <c r="N96" t="s">
        <v>29</v>
      </c>
      <c r="O96" t="s">
        <v>517</v>
      </c>
    </row>
    <row r="97" spans="1:15" x14ac:dyDescent="0.25">
      <c r="A97" t="s">
        <v>12</v>
      </c>
      <c r="B97" t="s">
        <v>239</v>
      </c>
      <c r="C97" t="s">
        <v>111</v>
      </c>
      <c r="D97" s="3" t="s">
        <v>243</v>
      </c>
      <c r="E97" t="s">
        <v>67</v>
      </c>
      <c r="F97" t="s">
        <v>376</v>
      </c>
      <c r="G97" s="3" t="s">
        <v>243</v>
      </c>
      <c r="H97">
        <v>150</v>
      </c>
      <c r="I97">
        <f>SUMIF(USKURZZS,N97,USRATES)</f>
        <v>74.2</v>
      </c>
      <c r="J97">
        <f>H97*I97</f>
        <v>11130</v>
      </c>
      <c r="K97" t="s">
        <v>19</v>
      </c>
      <c r="L97" s="1">
        <v>42767</v>
      </c>
      <c r="M97" s="1">
        <v>43098</v>
      </c>
      <c r="N97" t="s">
        <v>165</v>
      </c>
      <c r="O97" t="s">
        <v>1169</v>
      </c>
    </row>
    <row r="98" spans="1:15" x14ac:dyDescent="0.25">
      <c r="A98" t="s">
        <v>12</v>
      </c>
      <c r="B98" t="s">
        <v>240</v>
      </c>
      <c r="C98" t="s">
        <v>111</v>
      </c>
      <c r="D98" s="3" t="s">
        <v>244</v>
      </c>
      <c r="E98" t="s">
        <v>67</v>
      </c>
      <c r="F98" t="s">
        <v>376</v>
      </c>
      <c r="G98" s="3" t="s">
        <v>244</v>
      </c>
      <c r="H98">
        <v>112</v>
      </c>
      <c r="I98">
        <f>SUMIF(USKURZZS,N98,USRATES)</f>
        <v>74.2</v>
      </c>
      <c r="J98">
        <f>H98*I98</f>
        <v>8310.4</v>
      </c>
      <c r="K98" t="s">
        <v>19</v>
      </c>
      <c r="L98" s="1">
        <v>42767</v>
      </c>
      <c r="M98" s="1">
        <v>43098</v>
      </c>
      <c r="N98" t="s">
        <v>166</v>
      </c>
      <c r="O98" t="s">
        <v>552</v>
      </c>
    </row>
    <row r="99" spans="1:15" x14ac:dyDescent="0.25">
      <c r="A99" t="s">
        <v>12</v>
      </c>
      <c r="B99" t="s">
        <v>1183</v>
      </c>
      <c r="C99" t="s">
        <v>109</v>
      </c>
      <c r="D99" s="3" t="s">
        <v>1184</v>
      </c>
      <c r="E99" t="s">
        <v>47</v>
      </c>
      <c r="F99" t="s">
        <v>358</v>
      </c>
      <c r="G99" s="3" t="s">
        <v>1184</v>
      </c>
      <c r="H99">
        <f>SUMIF(C:C,B99,H:H)</f>
        <v>0</v>
      </c>
      <c r="I99">
        <v>0</v>
      </c>
      <c r="J99">
        <f>SUMIF(C:C,B99,J:J)</f>
        <v>0</v>
      </c>
      <c r="K99" t="s">
        <v>360</v>
      </c>
      <c r="L99" s="1">
        <v>42767</v>
      </c>
      <c r="M99" s="1">
        <v>43098</v>
      </c>
      <c r="O99" t="s">
        <v>362</v>
      </c>
    </row>
    <row r="100" spans="1:15" x14ac:dyDescent="0.25">
      <c r="A100" t="s">
        <v>12</v>
      </c>
      <c r="B100" t="s">
        <v>1185</v>
      </c>
      <c r="C100" t="s">
        <v>1183</v>
      </c>
      <c r="D100" s="3" t="s">
        <v>1187</v>
      </c>
      <c r="E100" t="s">
        <v>67</v>
      </c>
      <c r="F100" t="s">
        <v>358</v>
      </c>
      <c r="G100" s="3" t="s">
        <v>1187</v>
      </c>
      <c r="H100">
        <v>0</v>
      </c>
      <c r="I100">
        <f>SUMIF(USKURZZS,N100,USRATES)</f>
        <v>74.2</v>
      </c>
      <c r="J100">
        <f>H100*I100</f>
        <v>0</v>
      </c>
      <c r="K100" t="s">
        <v>19</v>
      </c>
      <c r="L100" s="1">
        <v>42767</v>
      </c>
      <c r="M100" s="1">
        <v>43098</v>
      </c>
      <c r="N100" t="s">
        <v>166</v>
      </c>
      <c r="O100" t="s">
        <v>1190</v>
      </c>
    </row>
    <row r="101" spans="1:15" x14ac:dyDescent="0.25">
      <c r="A101" t="s">
        <v>12</v>
      </c>
      <c r="B101" t="s">
        <v>1186</v>
      </c>
      <c r="C101" t="s">
        <v>1183</v>
      </c>
      <c r="D101" s="3" t="s">
        <v>1188</v>
      </c>
      <c r="E101" t="s">
        <v>67</v>
      </c>
      <c r="F101" t="s">
        <v>358</v>
      </c>
      <c r="G101" s="3" t="s">
        <v>1188</v>
      </c>
      <c r="H101">
        <v>0</v>
      </c>
      <c r="I101">
        <f>SUMIF(USKURZZS,N101,USRATES)</f>
        <v>74.2</v>
      </c>
      <c r="J101">
        <f>H101*I101</f>
        <v>0</v>
      </c>
      <c r="K101" t="s">
        <v>19</v>
      </c>
      <c r="L101" s="1">
        <v>42767</v>
      </c>
      <c r="M101" s="1">
        <v>43098</v>
      </c>
      <c r="N101" t="s">
        <v>1124</v>
      </c>
      <c r="O101" t="s">
        <v>1190</v>
      </c>
    </row>
    <row r="102" spans="1:15" x14ac:dyDescent="0.25">
      <c r="A102" t="s">
        <v>12</v>
      </c>
      <c r="B102" t="s">
        <v>1189</v>
      </c>
      <c r="C102" t="s">
        <v>1183</v>
      </c>
      <c r="D102" s="3" t="s">
        <v>1192</v>
      </c>
      <c r="E102" t="s">
        <v>67</v>
      </c>
      <c r="F102" t="s">
        <v>358</v>
      </c>
      <c r="G102" s="3" t="s">
        <v>1192</v>
      </c>
      <c r="H102">
        <v>0</v>
      </c>
      <c r="I102">
        <f>SUMIF(USKURZZS,N102,USRATES)</f>
        <v>74.2</v>
      </c>
      <c r="J102">
        <f>H102*I102</f>
        <v>0</v>
      </c>
      <c r="K102" t="s">
        <v>19</v>
      </c>
      <c r="L102" s="1">
        <v>42767</v>
      </c>
      <c r="M102" s="1">
        <v>43098</v>
      </c>
      <c r="N102" t="s">
        <v>167</v>
      </c>
      <c r="O102" t="s">
        <v>1191</v>
      </c>
    </row>
    <row r="103" spans="1:15" x14ac:dyDescent="0.25">
      <c r="A103" t="s">
        <v>12</v>
      </c>
      <c r="B103" t="s">
        <v>113</v>
      </c>
      <c r="C103" t="s">
        <v>13</v>
      </c>
      <c r="D103" s="3" t="s">
        <v>116</v>
      </c>
      <c r="E103" t="s">
        <v>24</v>
      </c>
      <c r="F103" t="s">
        <v>377</v>
      </c>
      <c r="H103">
        <f>SUMIF(C:C,B103,H:H)</f>
        <v>455</v>
      </c>
      <c r="I103">
        <v>0</v>
      </c>
      <c r="J103">
        <f>SUMIF(C:C,B103,J:J)</f>
        <v>37620.550000000003</v>
      </c>
      <c r="K103" t="s">
        <v>360</v>
      </c>
      <c r="L103" s="1">
        <v>42737</v>
      </c>
      <c r="M103" s="1">
        <v>43098</v>
      </c>
      <c r="O103" t="s">
        <v>362</v>
      </c>
    </row>
    <row r="104" spans="1:15" ht="47.25" x14ac:dyDescent="0.25">
      <c r="A104" t="s">
        <v>12</v>
      </c>
      <c r="B104" t="s">
        <v>114</v>
      </c>
      <c r="C104" t="s">
        <v>113</v>
      </c>
      <c r="D104" s="3" t="s">
        <v>118</v>
      </c>
      <c r="E104" t="s">
        <v>47</v>
      </c>
      <c r="F104" t="s">
        <v>378</v>
      </c>
      <c r="G104" s="3" t="s">
        <v>41</v>
      </c>
      <c r="H104">
        <f>SUMIF(C:C,B104,H:H)</f>
        <v>319</v>
      </c>
      <c r="I104">
        <v>0</v>
      </c>
      <c r="J104">
        <f>SUMIF(C:C,B104,J:J)</f>
        <v>26393.325000000001</v>
      </c>
      <c r="K104" t="s">
        <v>360</v>
      </c>
      <c r="L104" s="1">
        <v>42737</v>
      </c>
      <c r="M104" s="1">
        <v>43098</v>
      </c>
      <c r="O104" t="s">
        <v>421</v>
      </c>
    </row>
    <row r="105" spans="1:15" x14ac:dyDescent="0.25">
      <c r="A105" t="s">
        <v>12</v>
      </c>
      <c r="B105" t="s">
        <v>245</v>
      </c>
      <c r="C105" t="s">
        <v>114</v>
      </c>
      <c r="D105" s="3" t="s">
        <v>250</v>
      </c>
      <c r="E105" t="s">
        <v>67</v>
      </c>
      <c r="F105" t="s">
        <v>378</v>
      </c>
      <c r="G105" s="3" t="s">
        <v>250</v>
      </c>
      <c r="H105">
        <v>13</v>
      </c>
      <c r="I105">
        <f t="shared" ref="I105:I112" si="12">SUMIF(USKURZZS,N105,USRATES)</f>
        <v>62.3</v>
      </c>
      <c r="J105">
        <f>H105*I105</f>
        <v>809.9</v>
      </c>
      <c r="K105" t="s">
        <v>19</v>
      </c>
      <c r="L105" s="1">
        <v>42737</v>
      </c>
      <c r="M105" s="1">
        <v>43098</v>
      </c>
      <c r="N105" t="s">
        <v>25</v>
      </c>
      <c r="O105" t="s">
        <v>533</v>
      </c>
    </row>
    <row r="106" spans="1:15" x14ac:dyDescent="0.25">
      <c r="A106" t="s">
        <v>12</v>
      </c>
      <c r="B106" t="s">
        <v>246</v>
      </c>
      <c r="C106" t="s">
        <v>114</v>
      </c>
      <c r="D106" s="3" t="s">
        <v>251</v>
      </c>
      <c r="E106" t="s">
        <v>67</v>
      </c>
      <c r="F106" t="s">
        <v>378</v>
      </c>
      <c r="G106" s="3" t="s">
        <v>251</v>
      </c>
      <c r="H106">
        <v>39</v>
      </c>
      <c r="I106">
        <f t="shared" si="12"/>
        <v>134.875</v>
      </c>
      <c r="J106">
        <f t="shared" ref="J106:J112" si="13">H106*I106</f>
        <v>5260.125</v>
      </c>
      <c r="K106" t="s">
        <v>19</v>
      </c>
      <c r="L106" s="1">
        <v>42737</v>
      </c>
      <c r="M106" s="1">
        <v>43098</v>
      </c>
      <c r="N106" t="s">
        <v>27</v>
      </c>
      <c r="O106" t="s">
        <v>1158</v>
      </c>
    </row>
    <row r="107" spans="1:15" x14ac:dyDescent="0.25">
      <c r="A107" t="s">
        <v>12</v>
      </c>
      <c r="B107" t="s">
        <v>247</v>
      </c>
      <c r="C107" t="s">
        <v>114</v>
      </c>
      <c r="D107" s="3" t="s">
        <v>252</v>
      </c>
      <c r="E107" t="s">
        <v>67</v>
      </c>
      <c r="F107" t="s">
        <v>378</v>
      </c>
      <c r="G107" s="3" t="s">
        <v>252</v>
      </c>
      <c r="H107">
        <v>77</v>
      </c>
      <c r="I107">
        <f t="shared" si="12"/>
        <v>62.3</v>
      </c>
      <c r="J107">
        <f t="shared" si="13"/>
        <v>4797.0999999999995</v>
      </c>
      <c r="K107" t="s">
        <v>19</v>
      </c>
      <c r="L107" s="1">
        <v>42737</v>
      </c>
      <c r="M107" s="1">
        <v>43098</v>
      </c>
      <c r="N107" t="s">
        <v>257</v>
      </c>
      <c r="O107" s="11" t="s">
        <v>1177</v>
      </c>
    </row>
    <row r="108" spans="1:15" x14ac:dyDescent="0.25">
      <c r="A108" t="s">
        <v>12</v>
      </c>
      <c r="B108" t="s">
        <v>248</v>
      </c>
      <c r="C108" t="s">
        <v>114</v>
      </c>
      <c r="D108" s="3" t="s">
        <v>253</v>
      </c>
      <c r="E108" t="s">
        <v>67</v>
      </c>
      <c r="F108" t="s">
        <v>378</v>
      </c>
      <c r="G108" s="3" t="s">
        <v>253</v>
      </c>
      <c r="H108">
        <v>42</v>
      </c>
      <c r="I108">
        <f t="shared" si="12"/>
        <v>93.5</v>
      </c>
      <c r="J108">
        <f t="shared" si="13"/>
        <v>3927</v>
      </c>
      <c r="K108" t="s">
        <v>19</v>
      </c>
      <c r="L108" s="1">
        <v>42737</v>
      </c>
      <c r="M108" s="1">
        <v>43098</v>
      </c>
      <c r="N108" t="s">
        <v>29</v>
      </c>
      <c r="O108" t="s">
        <v>1171</v>
      </c>
    </row>
    <row r="109" spans="1:15" x14ac:dyDescent="0.25">
      <c r="A109" t="s">
        <v>12</v>
      </c>
      <c r="B109" t="s">
        <v>729</v>
      </c>
      <c r="C109" t="s">
        <v>114</v>
      </c>
      <c r="D109" s="3" t="s">
        <v>728</v>
      </c>
      <c r="E109" t="s">
        <v>67</v>
      </c>
      <c r="F109" t="s">
        <v>378</v>
      </c>
      <c r="G109" s="3" t="s">
        <v>728</v>
      </c>
      <c r="H109">
        <v>0</v>
      </c>
      <c r="I109">
        <f>SUMIF(USKURZZS,N109,USRATES)</f>
        <v>93.5</v>
      </c>
      <c r="J109">
        <f>H109*I109</f>
        <v>0</v>
      </c>
      <c r="K109" t="s">
        <v>19</v>
      </c>
      <c r="L109" s="1">
        <v>42737</v>
      </c>
      <c r="M109" s="1">
        <v>43098</v>
      </c>
      <c r="N109" t="s">
        <v>124</v>
      </c>
      <c r="O109" t="s">
        <v>1107</v>
      </c>
    </row>
    <row r="110" spans="1:15" x14ac:dyDescent="0.25">
      <c r="A110" t="s">
        <v>12</v>
      </c>
      <c r="B110" t="s">
        <v>249</v>
      </c>
      <c r="C110" t="s">
        <v>114</v>
      </c>
      <c r="D110" s="3" t="s">
        <v>254</v>
      </c>
      <c r="E110" t="s">
        <v>67</v>
      </c>
      <c r="F110" t="s">
        <v>378</v>
      </c>
      <c r="G110" s="3" t="s">
        <v>254</v>
      </c>
      <c r="H110">
        <v>32</v>
      </c>
      <c r="I110">
        <f t="shared" si="12"/>
        <v>93.5</v>
      </c>
      <c r="J110">
        <f t="shared" si="13"/>
        <v>2992</v>
      </c>
      <c r="K110" t="s">
        <v>19</v>
      </c>
      <c r="L110" s="1">
        <v>42737</v>
      </c>
      <c r="M110" s="1">
        <v>43098</v>
      </c>
      <c r="N110" t="s">
        <v>258</v>
      </c>
      <c r="O110" t="s">
        <v>1146</v>
      </c>
    </row>
    <row r="111" spans="1:15" x14ac:dyDescent="0.25">
      <c r="A111" t="s">
        <v>12</v>
      </c>
      <c r="B111" t="s">
        <v>727</v>
      </c>
      <c r="C111" t="s">
        <v>114</v>
      </c>
      <c r="D111" s="3" t="s">
        <v>531</v>
      </c>
      <c r="E111" t="s">
        <v>67</v>
      </c>
      <c r="F111" t="s">
        <v>378</v>
      </c>
      <c r="G111" s="3" t="s">
        <v>531</v>
      </c>
      <c r="H111">
        <v>0</v>
      </c>
      <c r="I111">
        <f>SUMIF(USKURZZS,N111,USRATES)</f>
        <v>93.5</v>
      </c>
      <c r="J111">
        <f>H111*I111</f>
        <v>0</v>
      </c>
      <c r="K111" t="s">
        <v>19</v>
      </c>
      <c r="L111" s="1">
        <v>42737</v>
      </c>
      <c r="M111" s="1">
        <v>43098</v>
      </c>
      <c r="N111" t="s">
        <v>20</v>
      </c>
      <c r="O111" t="s">
        <v>1134</v>
      </c>
    </row>
    <row r="112" spans="1:15" x14ac:dyDescent="0.25">
      <c r="A112" t="s">
        <v>12</v>
      </c>
      <c r="B112" t="s">
        <v>255</v>
      </c>
      <c r="C112" t="s">
        <v>114</v>
      </c>
      <c r="D112" s="3" t="s">
        <v>256</v>
      </c>
      <c r="E112" t="s">
        <v>67</v>
      </c>
      <c r="F112" t="s">
        <v>378</v>
      </c>
      <c r="G112" s="3" t="s">
        <v>256</v>
      </c>
      <c r="H112">
        <v>116</v>
      </c>
      <c r="I112">
        <f t="shared" si="12"/>
        <v>74.2</v>
      </c>
      <c r="J112">
        <f t="shared" si="13"/>
        <v>8607.2000000000007</v>
      </c>
      <c r="K112" t="s">
        <v>19</v>
      </c>
      <c r="L112" s="1">
        <v>42737</v>
      </c>
      <c r="M112" s="1">
        <v>43098</v>
      </c>
      <c r="N112" t="s">
        <v>489</v>
      </c>
      <c r="O112" t="s">
        <v>1179</v>
      </c>
    </row>
    <row r="113" spans="1:15" x14ac:dyDescent="0.25">
      <c r="A113" t="s">
        <v>12</v>
      </c>
      <c r="B113" t="s">
        <v>1121</v>
      </c>
      <c r="C113" t="s">
        <v>114</v>
      </c>
      <c r="D113" s="3" t="s">
        <v>1122</v>
      </c>
      <c r="E113" t="s">
        <v>67</v>
      </c>
      <c r="F113" t="s">
        <v>378</v>
      </c>
      <c r="G113" s="3" t="s">
        <v>1122</v>
      </c>
      <c r="H113">
        <v>0</v>
      </c>
      <c r="I113">
        <f>SUMIF(USKURZZS,N113,USRATES)</f>
        <v>74.2</v>
      </c>
      <c r="J113">
        <f>H113*I113</f>
        <v>0</v>
      </c>
      <c r="K113" t="s">
        <v>19</v>
      </c>
      <c r="L113" s="1">
        <v>42737</v>
      </c>
      <c r="M113" s="1">
        <v>43098</v>
      </c>
      <c r="N113" t="s">
        <v>165</v>
      </c>
      <c r="O113" t="s">
        <v>1123</v>
      </c>
    </row>
    <row r="114" spans="1:15" ht="31.5" x14ac:dyDescent="0.25">
      <c r="A114" t="s">
        <v>12</v>
      </c>
      <c r="B114" t="s">
        <v>115</v>
      </c>
      <c r="C114" t="s">
        <v>113</v>
      </c>
      <c r="D114" s="3" t="s">
        <v>119</v>
      </c>
      <c r="E114" t="s">
        <v>47</v>
      </c>
      <c r="F114" t="s">
        <v>379</v>
      </c>
      <c r="G114" s="3" t="s">
        <v>42</v>
      </c>
      <c r="H114">
        <f>SUMIF(C:C,B114,H:H)</f>
        <v>136</v>
      </c>
      <c r="I114">
        <v>0</v>
      </c>
      <c r="J114">
        <f>SUMIF(C:C,B114,J:J)</f>
        <v>11227.225</v>
      </c>
      <c r="K114" t="s">
        <v>360</v>
      </c>
      <c r="L114" s="1">
        <v>42737</v>
      </c>
      <c r="M114" s="1">
        <v>43098</v>
      </c>
      <c r="O114" t="s">
        <v>416</v>
      </c>
    </row>
    <row r="115" spans="1:15" x14ac:dyDescent="0.25">
      <c r="A115" t="s">
        <v>12</v>
      </c>
      <c r="B115" t="s">
        <v>259</v>
      </c>
      <c r="C115" t="s">
        <v>115</v>
      </c>
      <c r="D115" s="3" t="s">
        <v>263</v>
      </c>
      <c r="E115" t="s">
        <v>67</v>
      </c>
      <c r="F115" t="s">
        <v>379</v>
      </c>
      <c r="G115" s="3" t="s">
        <v>263</v>
      </c>
      <c r="H115">
        <v>12</v>
      </c>
      <c r="I115">
        <f>SUMIF(USKURZZS,N115,USRATES)</f>
        <v>62.3</v>
      </c>
      <c r="J115">
        <f>H115*I115</f>
        <v>747.59999999999991</v>
      </c>
      <c r="K115" t="s">
        <v>19</v>
      </c>
      <c r="L115" s="1">
        <v>42737</v>
      </c>
      <c r="M115" s="1">
        <v>43098</v>
      </c>
      <c r="N115" t="s">
        <v>25</v>
      </c>
      <c r="O115" t="s">
        <v>537</v>
      </c>
    </row>
    <row r="116" spans="1:15" x14ac:dyDescent="0.25">
      <c r="A116" t="s">
        <v>12</v>
      </c>
      <c r="B116" t="s">
        <v>260</v>
      </c>
      <c r="C116" t="s">
        <v>115</v>
      </c>
      <c r="D116" s="3" t="s">
        <v>264</v>
      </c>
      <c r="E116" t="s">
        <v>67</v>
      </c>
      <c r="F116" t="s">
        <v>379</v>
      </c>
      <c r="G116" s="3" t="s">
        <v>264</v>
      </c>
      <c r="H116">
        <v>7</v>
      </c>
      <c r="I116">
        <f>SUMIF(USKURZZS,N116,USRATES)</f>
        <v>134.875</v>
      </c>
      <c r="J116">
        <f>H116*I116</f>
        <v>944.125</v>
      </c>
      <c r="K116" t="s">
        <v>19</v>
      </c>
      <c r="L116" s="1">
        <v>42737</v>
      </c>
      <c r="M116" s="1">
        <v>43098</v>
      </c>
      <c r="N116" t="s">
        <v>27</v>
      </c>
      <c r="O116" t="s">
        <v>1159</v>
      </c>
    </row>
    <row r="117" spans="1:15" x14ac:dyDescent="0.25">
      <c r="A117" t="s">
        <v>12</v>
      </c>
      <c r="B117" t="s">
        <v>261</v>
      </c>
      <c r="C117" t="s">
        <v>115</v>
      </c>
      <c r="D117" s="3" t="s">
        <v>265</v>
      </c>
      <c r="E117" t="s">
        <v>67</v>
      </c>
      <c r="F117" t="s">
        <v>379</v>
      </c>
      <c r="G117" s="3" t="s">
        <v>265</v>
      </c>
      <c r="H117">
        <v>27</v>
      </c>
      <c r="I117">
        <f>SUMIF(USKURZZS,N117,USRATES)</f>
        <v>93.5</v>
      </c>
      <c r="J117">
        <f>H117*I117</f>
        <v>2524.5</v>
      </c>
      <c r="K117" t="s">
        <v>19</v>
      </c>
      <c r="L117" s="1">
        <v>42737</v>
      </c>
      <c r="M117" s="1">
        <v>43098</v>
      </c>
      <c r="N117" t="s">
        <v>29</v>
      </c>
      <c r="O117" t="s">
        <v>517</v>
      </c>
    </row>
    <row r="118" spans="1:15" x14ac:dyDescent="0.25">
      <c r="A118" t="s">
        <v>12</v>
      </c>
      <c r="B118" t="s">
        <v>262</v>
      </c>
      <c r="C118" t="s">
        <v>115</v>
      </c>
      <c r="D118" s="3" t="s">
        <v>266</v>
      </c>
      <c r="E118" t="s">
        <v>67</v>
      </c>
      <c r="F118" t="s">
        <v>379</v>
      </c>
      <c r="G118" s="3" t="s">
        <v>266</v>
      </c>
      <c r="H118">
        <v>45</v>
      </c>
      <c r="I118">
        <f>SUMIF(USKURZZS,N118,USRATES)</f>
        <v>93.5</v>
      </c>
      <c r="J118">
        <f>H118*I118</f>
        <v>4207.5</v>
      </c>
      <c r="K118" t="s">
        <v>19</v>
      </c>
      <c r="L118" s="1">
        <v>42737</v>
      </c>
      <c r="M118" s="1">
        <v>43098</v>
      </c>
      <c r="N118" t="s">
        <v>258</v>
      </c>
      <c r="O118" t="s">
        <v>1147</v>
      </c>
    </row>
    <row r="119" spans="1:15" x14ac:dyDescent="0.25">
      <c r="A119" t="s">
        <v>12</v>
      </c>
      <c r="B119" t="s">
        <v>513</v>
      </c>
      <c r="C119" t="s">
        <v>115</v>
      </c>
      <c r="D119" s="3" t="s">
        <v>514</v>
      </c>
      <c r="E119" t="s">
        <v>67</v>
      </c>
      <c r="F119" t="s">
        <v>379</v>
      </c>
      <c r="G119" s="3" t="s">
        <v>514</v>
      </c>
      <c r="H119">
        <v>45</v>
      </c>
      <c r="I119">
        <f>SUMIF(USKURZZS,N119,USRATES)</f>
        <v>62.3</v>
      </c>
      <c r="J119">
        <f>H119*I119</f>
        <v>2803.5</v>
      </c>
      <c r="K119" t="s">
        <v>19</v>
      </c>
      <c r="L119" s="1">
        <v>42737</v>
      </c>
      <c r="M119" s="1">
        <v>43098</v>
      </c>
      <c r="N119" t="s">
        <v>257</v>
      </c>
      <c r="O119" t="s">
        <v>1147</v>
      </c>
    </row>
    <row r="120" spans="1:15" x14ac:dyDescent="0.25">
      <c r="A120" t="s">
        <v>12</v>
      </c>
      <c r="B120" t="s">
        <v>21</v>
      </c>
      <c r="C120" t="s">
        <v>14</v>
      </c>
      <c r="D120" t="s">
        <v>22</v>
      </c>
      <c r="E120" t="s">
        <v>16</v>
      </c>
      <c r="F120" t="s">
        <v>403</v>
      </c>
      <c r="G120" s="3" t="s">
        <v>503</v>
      </c>
      <c r="H120">
        <f>SUMIF(C:C,B120,H:H)</f>
        <v>677.6</v>
      </c>
      <c r="I120">
        <v>0</v>
      </c>
      <c r="J120">
        <f>SUMIF(C:C,B120,J:J)</f>
        <v>69073.730280000003</v>
      </c>
      <c r="K120" t="s">
        <v>360</v>
      </c>
      <c r="L120" s="1">
        <v>42737</v>
      </c>
      <c r="M120" s="1">
        <v>43098</v>
      </c>
      <c r="O120" t="s">
        <v>427</v>
      </c>
    </row>
    <row r="121" spans="1:15" ht="78.75" x14ac:dyDescent="0.25">
      <c r="A121" t="s">
        <v>12</v>
      </c>
      <c r="B121" t="s">
        <v>120</v>
      </c>
      <c r="C121" t="s">
        <v>21</v>
      </c>
      <c r="D121" t="s">
        <v>121</v>
      </c>
      <c r="E121" t="s">
        <v>24</v>
      </c>
      <c r="F121" t="s">
        <v>380</v>
      </c>
      <c r="G121" s="3" t="s">
        <v>404</v>
      </c>
      <c r="H121">
        <f>SUMIF(C:C,B121,H:H)</f>
        <v>363.44</v>
      </c>
      <c r="I121">
        <v>0</v>
      </c>
      <c r="J121">
        <f>SUMIF(C:C,B121,J:J)</f>
        <v>34496.0746</v>
      </c>
      <c r="K121" t="s">
        <v>360</v>
      </c>
      <c r="L121" s="1">
        <v>42737</v>
      </c>
      <c r="M121" s="1">
        <v>43098</v>
      </c>
      <c r="O121" s="3" t="s">
        <v>363</v>
      </c>
    </row>
    <row r="122" spans="1:15" ht="63" x14ac:dyDescent="0.25">
      <c r="A122" t="s">
        <v>12</v>
      </c>
      <c r="B122" t="s">
        <v>125</v>
      </c>
      <c r="C122" t="s">
        <v>120</v>
      </c>
      <c r="D122" s="3" t="s">
        <v>128</v>
      </c>
      <c r="E122" t="s">
        <v>47</v>
      </c>
      <c r="F122" t="s">
        <v>381</v>
      </c>
      <c r="G122" s="3" t="s">
        <v>128</v>
      </c>
      <c r="H122">
        <f>(16*1.2-2)*7.7</f>
        <v>132.44</v>
      </c>
      <c r="I122">
        <v>0</v>
      </c>
      <c r="J122">
        <f>SUMIF(C:C,B122,J:J)</f>
        <v>11876.409599999999</v>
      </c>
      <c r="K122" t="s">
        <v>360</v>
      </c>
      <c r="L122" s="1">
        <v>42737</v>
      </c>
      <c r="M122" s="1">
        <v>43098</v>
      </c>
      <c r="O122" s="3" t="s">
        <v>364</v>
      </c>
    </row>
    <row r="123" spans="1:15" x14ac:dyDescent="0.25">
      <c r="A123" t="s">
        <v>12</v>
      </c>
      <c r="B123" t="s">
        <v>267</v>
      </c>
      <c r="C123" t="s">
        <v>125</v>
      </c>
      <c r="D123" s="3" t="s">
        <v>272</v>
      </c>
      <c r="E123" t="s">
        <v>67</v>
      </c>
      <c r="F123" t="s">
        <v>381</v>
      </c>
      <c r="G123" s="3" t="s">
        <v>272</v>
      </c>
      <c r="H123">
        <v>39</v>
      </c>
      <c r="I123">
        <f>SUMIF(USKURZZS,N123,USRATES)</f>
        <v>93.5</v>
      </c>
      <c r="J123">
        <f>H123*I123</f>
        <v>3646.5</v>
      </c>
      <c r="K123" t="s">
        <v>19</v>
      </c>
      <c r="L123" s="1">
        <v>42737</v>
      </c>
      <c r="M123" s="1">
        <v>43098</v>
      </c>
      <c r="N123" t="s">
        <v>20</v>
      </c>
      <c r="O123" t="s">
        <v>1135</v>
      </c>
    </row>
    <row r="124" spans="1:15" x14ac:dyDescent="0.25">
      <c r="A124" t="s">
        <v>12</v>
      </c>
      <c r="B124" t="s">
        <v>268</v>
      </c>
      <c r="C124" t="s">
        <v>125</v>
      </c>
      <c r="D124" s="3" t="s">
        <v>273</v>
      </c>
      <c r="E124" t="s">
        <v>67</v>
      </c>
      <c r="F124" t="s">
        <v>381</v>
      </c>
      <c r="G124" s="3" t="s">
        <v>273</v>
      </c>
      <c r="H124">
        <v>53</v>
      </c>
      <c r="I124">
        <f>SUMIF(USKURZZS,N124,USRATES)</f>
        <v>93.5</v>
      </c>
      <c r="J124">
        <f>H124*I124</f>
        <v>4955.5</v>
      </c>
      <c r="K124" t="s">
        <v>19</v>
      </c>
      <c r="L124" s="1">
        <v>42737</v>
      </c>
      <c r="M124" s="1">
        <v>43098</v>
      </c>
      <c r="N124" t="s">
        <v>29</v>
      </c>
      <c r="O124" t="s">
        <v>517</v>
      </c>
    </row>
    <row r="125" spans="1:15" x14ac:dyDescent="0.25">
      <c r="A125" t="s">
        <v>12</v>
      </c>
      <c r="B125" t="s">
        <v>269</v>
      </c>
      <c r="C125" t="s">
        <v>125</v>
      </c>
      <c r="D125" s="3" t="s">
        <v>274</v>
      </c>
      <c r="E125" t="s">
        <v>67</v>
      </c>
      <c r="F125" t="s">
        <v>381</v>
      </c>
      <c r="G125" s="3" t="s">
        <v>274</v>
      </c>
      <c r="H125">
        <v>14</v>
      </c>
      <c r="I125">
        <f>SUMIF(USKURZZS,N125,USRATES)</f>
        <v>93.5</v>
      </c>
      <c r="J125">
        <f>H125*I125</f>
        <v>1309</v>
      </c>
      <c r="K125" t="s">
        <v>19</v>
      </c>
      <c r="L125" s="1">
        <v>42737</v>
      </c>
      <c r="M125" s="1">
        <v>43098</v>
      </c>
      <c r="N125" t="s">
        <v>124</v>
      </c>
      <c r="O125" t="s">
        <v>1176</v>
      </c>
    </row>
    <row r="126" spans="1:15" x14ac:dyDescent="0.25">
      <c r="A126" t="s">
        <v>12</v>
      </c>
      <c r="B126" t="s">
        <v>270</v>
      </c>
      <c r="C126" t="s">
        <v>125</v>
      </c>
      <c r="D126" s="3" t="s">
        <v>275</v>
      </c>
      <c r="E126" t="s">
        <v>67</v>
      </c>
      <c r="F126" t="s">
        <v>381</v>
      </c>
      <c r="G126" s="3" t="s">
        <v>275</v>
      </c>
      <c r="H126">
        <f>H122*15%</f>
        <v>19.866</v>
      </c>
      <c r="I126">
        <f>SUMIF(USKURZZS,N126,USRATES)</f>
        <v>74.2</v>
      </c>
      <c r="J126">
        <f>H126*I126</f>
        <v>1474.0572</v>
      </c>
      <c r="K126" t="s">
        <v>19</v>
      </c>
      <c r="L126" s="1">
        <v>42737</v>
      </c>
      <c r="M126" s="1">
        <v>43098</v>
      </c>
      <c r="N126" t="s">
        <v>165</v>
      </c>
      <c r="O126" t="s">
        <v>519</v>
      </c>
    </row>
    <row r="127" spans="1:15" x14ac:dyDescent="0.25">
      <c r="A127" t="s">
        <v>12</v>
      </c>
      <c r="B127" t="s">
        <v>271</v>
      </c>
      <c r="C127" t="s">
        <v>125</v>
      </c>
      <c r="D127" s="3" t="s">
        <v>276</v>
      </c>
      <c r="E127" t="s">
        <v>67</v>
      </c>
      <c r="F127" t="s">
        <v>381</v>
      </c>
      <c r="G127" s="3" t="s">
        <v>276</v>
      </c>
      <c r="H127">
        <f>H122*5%</f>
        <v>6.6219999999999999</v>
      </c>
      <c r="I127">
        <f>SUMIF(USKURZZS,N127,USRATES)</f>
        <v>74.2</v>
      </c>
      <c r="J127">
        <f>H127*I127</f>
        <v>491.35239999999999</v>
      </c>
      <c r="K127" t="s">
        <v>19</v>
      </c>
      <c r="L127" s="1">
        <v>42737</v>
      </c>
      <c r="M127" s="1">
        <v>43098</v>
      </c>
      <c r="N127" t="s">
        <v>166</v>
      </c>
      <c r="O127" t="s">
        <v>1150</v>
      </c>
    </row>
    <row r="128" spans="1:15" ht="31.5" x14ac:dyDescent="0.25">
      <c r="A128" t="s">
        <v>12</v>
      </c>
      <c r="B128" t="s">
        <v>126</v>
      </c>
      <c r="C128" t="s">
        <v>120</v>
      </c>
      <c r="D128" s="3" t="s">
        <v>129</v>
      </c>
      <c r="E128" t="s">
        <v>47</v>
      </c>
      <c r="F128" t="s">
        <v>382</v>
      </c>
      <c r="G128" s="3" t="s">
        <v>43</v>
      </c>
      <c r="H128">
        <f>9*1.2*7.7</f>
        <v>83.16</v>
      </c>
      <c r="I128">
        <v>0</v>
      </c>
      <c r="J128">
        <f>SUMIF(C:C,B128,J:J)</f>
        <v>8719.9694</v>
      </c>
      <c r="K128" t="s">
        <v>360</v>
      </c>
      <c r="L128" s="1">
        <v>42737</v>
      </c>
      <c r="M128" s="1">
        <v>43098</v>
      </c>
      <c r="O128" t="s">
        <v>428</v>
      </c>
    </row>
    <row r="129" spans="1:15" x14ac:dyDescent="0.25">
      <c r="A129" t="s">
        <v>12</v>
      </c>
      <c r="B129" t="s">
        <v>277</v>
      </c>
      <c r="C129" t="s">
        <v>126</v>
      </c>
      <c r="D129" s="3" t="s">
        <v>282</v>
      </c>
      <c r="E129" t="s">
        <v>67</v>
      </c>
      <c r="F129" t="s">
        <v>382</v>
      </c>
      <c r="G129" s="3" t="s">
        <v>282</v>
      </c>
      <c r="H129">
        <v>25</v>
      </c>
      <c r="I129">
        <f>SUMIF(USKURZZS,N129,USRATES)</f>
        <v>134.875</v>
      </c>
      <c r="J129">
        <f>H129*I129</f>
        <v>3371.875</v>
      </c>
      <c r="K129" t="s">
        <v>19</v>
      </c>
      <c r="L129" s="1">
        <v>42737</v>
      </c>
      <c r="M129" s="1">
        <v>43098</v>
      </c>
      <c r="N129" t="s">
        <v>27</v>
      </c>
      <c r="O129" t="s">
        <v>1160</v>
      </c>
    </row>
    <row r="130" spans="1:15" x14ac:dyDescent="0.25">
      <c r="A130" t="s">
        <v>12</v>
      </c>
      <c r="B130" t="s">
        <v>278</v>
      </c>
      <c r="C130" t="s">
        <v>126</v>
      </c>
      <c r="D130" s="3" t="s">
        <v>283</v>
      </c>
      <c r="E130" t="s">
        <v>67</v>
      </c>
      <c r="F130" t="s">
        <v>382</v>
      </c>
      <c r="G130" s="3" t="s">
        <v>283</v>
      </c>
      <c r="H130">
        <v>26</v>
      </c>
      <c r="I130">
        <f>SUMIF(USKURZZS,N130,USRATES)</f>
        <v>93.5</v>
      </c>
      <c r="J130">
        <f>H130*I130</f>
        <v>2431</v>
      </c>
      <c r="K130" t="s">
        <v>19</v>
      </c>
      <c r="L130" s="1">
        <v>42737</v>
      </c>
      <c r="M130" s="1">
        <v>43098</v>
      </c>
      <c r="N130" t="s">
        <v>20</v>
      </c>
      <c r="O130" t="s">
        <v>525</v>
      </c>
    </row>
    <row r="131" spans="1:15" x14ac:dyDescent="0.25">
      <c r="A131" t="s">
        <v>12</v>
      </c>
      <c r="B131" t="s">
        <v>279</v>
      </c>
      <c r="C131" t="s">
        <v>126</v>
      </c>
      <c r="D131" s="3" t="s">
        <v>284</v>
      </c>
      <c r="E131" t="s">
        <v>67</v>
      </c>
      <c r="F131" t="s">
        <v>382</v>
      </c>
      <c r="G131" s="3" t="s">
        <v>284</v>
      </c>
      <c r="H131">
        <v>18</v>
      </c>
      <c r="I131">
        <f>SUMIF(USKURZZS,N131,USRATES)</f>
        <v>93.5</v>
      </c>
      <c r="J131">
        <f>H131*I131</f>
        <v>1683</v>
      </c>
      <c r="K131" t="s">
        <v>19</v>
      </c>
      <c r="L131" s="1">
        <v>42737</v>
      </c>
      <c r="M131" s="1">
        <v>43098</v>
      </c>
      <c r="N131" t="s">
        <v>29</v>
      </c>
      <c r="O131" t="s">
        <v>546</v>
      </c>
    </row>
    <row r="132" spans="1:15" x14ac:dyDescent="0.25">
      <c r="A132" t="s">
        <v>12</v>
      </c>
      <c r="B132" t="s">
        <v>280</v>
      </c>
      <c r="C132" t="s">
        <v>126</v>
      </c>
      <c r="D132" s="3" t="s">
        <v>285</v>
      </c>
      <c r="E132" t="s">
        <v>67</v>
      </c>
      <c r="F132" t="s">
        <v>382</v>
      </c>
      <c r="G132" s="3" t="s">
        <v>285</v>
      </c>
      <c r="H132">
        <f>H128*15%</f>
        <v>12.473999999999998</v>
      </c>
      <c r="I132">
        <f>SUMIF(USKURZZS,N132,USRATES)</f>
        <v>74.2</v>
      </c>
      <c r="J132">
        <f>H132*I132</f>
        <v>925.57079999999996</v>
      </c>
      <c r="K132" t="s">
        <v>19</v>
      </c>
      <c r="L132" s="1">
        <v>42737</v>
      </c>
      <c r="M132" s="1">
        <v>43098</v>
      </c>
      <c r="N132" t="s">
        <v>165</v>
      </c>
      <c r="O132" t="s">
        <v>519</v>
      </c>
    </row>
    <row r="133" spans="1:15" x14ac:dyDescent="0.25">
      <c r="A133" t="s">
        <v>12</v>
      </c>
      <c r="B133" t="s">
        <v>281</v>
      </c>
      <c r="C133" t="s">
        <v>126</v>
      </c>
      <c r="D133" s="3" t="s">
        <v>286</v>
      </c>
      <c r="E133" t="s">
        <v>67</v>
      </c>
      <c r="F133" t="s">
        <v>382</v>
      </c>
      <c r="G133" s="3" t="s">
        <v>286</v>
      </c>
      <c r="H133">
        <f>H128*5%</f>
        <v>4.1580000000000004</v>
      </c>
      <c r="I133">
        <f>SUMIF(USKURZZS,N133,USRATES)</f>
        <v>74.2</v>
      </c>
      <c r="J133">
        <f>H133*I133</f>
        <v>308.52360000000004</v>
      </c>
      <c r="K133" t="s">
        <v>19</v>
      </c>
      <c r="L133" s="1">
        <v>42737</v>
      </c>
      <c r="M133" s="1">
        <v>43098</v>
      </c>
      <c r="N133" t="s">
        <v>166</v>
      </c>
      <c r="O133" t="s">
        <v>1151</v>
      </c>
    </row>
    <row r="134" spans="1:15" ht="31.5" x14ac:dyDescent="0.25">
      <c r="A134" t="s">
        <v>12</v>
      </c>
      <c r="B134" t="s">
        <v>127</v>
      </c>
      <c r="C134" t="s">
        <v>120</v>
      </c>
      <c r="D134" s="3" t="s">
        <v>130</v>
      </c>
      <c r="E134" t="s">
        <v>47</v>
      </c>
      <c r="F134" t="s">
        <v>383</v>
      </c>
      <c r="G134" s="3" t="s">
        <v>44</v>
      </c>
      <c r="H134">
        <f>16*1.2*7.7</f>
        <v>147.84</v>
      </c>
      <c r="I134">
        <v>0</v>
      </c>
      <c r="J134">
        <f>SUMIF(C:C,B134,J:J)</f>
        <v>13899.695599999999</v>
      </c>
      <c r="K134" t="s">
        <v>360</v>
      </c>
      <c r="L134" s="1">
        <v>42737</v>
      </c>
      <c r="M134" s="1">
        <v>43098</v>
      </c>
      <c r="O134" t="s">
        <v>416</v>
      </c>
    </row>
    <row r="135" spans="1:15" x14ac:dyDescent="0.25">
      <c r="A135" t="s">
        <v>12</v>
      </c>
      <c r="B135" t="s">
        <v>287</v>
      </c>
      <c r="C135" t="s">
        <v>127</v>
      </c>
      <c r="D135" s="3" t="s">
        <v>293</v>
      </c>
      <c r="E135" t="s">
        <v>67</v>
      </c>
      <c r="F135" t="s">
        <v>383</v>
      </c>
      <c r="G135" s="3" t="s">
        <v>293</v>
      </c>
      <c r="H135">
        <v>14</v>
      </c>
      <c r="I135">
        <f t="shared" ref="I135:I140" si="14">SUMIF(USKURZZS,N135,USRATES)</f>
        <v>134.875</v>
      </c>
      <c r="J135">
        <f t="shared" ref="J135:J140" si="15">H135*I135</f>
        <v>1888.25</v>
      </c>
      <c r="K135" t="s">
        <v>19</v>
      </c>
      <c r="L135" s="1">
        <v>42737</v>
      </c>
      <c r="M135" s="1">
        <v>43098</v>
      </c>
      <c r="N135" t="s">
        <v>27</v>
      </c>
      <c r="O135" t="s">
        <v>1161</v>
      </c>
    </row>
    <row r="136" spans="1:15" x14ac:dyDescent="0.25">
      <c r="A136" t="s">
        <v>12</v>
      </c>
      <c r="B136" t="s">
        <v>288</v>
      </c>
      <c r="C136" t="s">
        <v>127</v>
      </c>
      <c r="D136" s="3" t="s">
        <v>294</v>
      </c>
      <c r="E136" t="s">
        <v>67</v>
      </c>
      <c r="F136" t="s">
        <v>383</v>
      </c>
      <c r="G136" s="3" t="s">
        <v>294</v>
      </c>
      <c r="H136">
        <v>30</v>
      </c>
      <c r="I136">
        <f t="shared" si="14"/>
        <v>93.5</v>
      </c>
      <c r="J136">
        <f t="shared" si="15"/>
        <v>2805</v>
      </c>
      <c r="K136" t="s">
        <v>19</v>
      </c>
      <c r="L136" s="1">
        <v>42737</v>
      </c>
      <c r="M136" s="1">
        <v>43098</v>
      </c>
      <c r="N136" t="s">
        <v>20</v>
      </c>
      <c r="O136" t="s">
        <v>517</v>
      </c>
    </row>
    <row r="137" spans="1:15" x14ac:dyDescent="0.25">
      <c r="A137" t="s">
        <v>12</v>
      </c>
      <c r="B137" t="s">
        <v>289</v>
      </c>
      <c r="C137" t="s">
        <v>127</v>
      </c>
      <c r="D137" s="3" t="s">
        <v>295</v>
      </c>
      <c r="E137" t="s">
        <v>67</v>
      </c>
      <c r="F137" t="s">
        <v>383</v>
      </c>
      <c r="G137" s="3" t="s">
        <v>295</v>
      </c>
      <c r="H137">
        <v>30</v>
      </c>
      <c r="I137">
        <f t="shared" si="14"/>
        <v>93.5</v>
      </c>
      <c r="J137">
        <f t="shared" si="15"/>
        <v>2805</v>
      </c>
      <c r="K137" t="s">
        <v>19</v>
      </c>
      <c r="L137" s="1">
        <v>42737</v>
      </c>
      <c r="M137" s="1">
        <v>43098</v>
      </c>
      <c r="N137" t="s">
        <v>29</v>
      </c>
      <c r="O137" t="s">
        <v>546</v>
      </c>
    </row>
    <row r="138" spans="1:15" x14ac:dyDescent="0.25">
      <c r="A138" t="s">
        <v>12</v>
      </c>
      <c r="B138" t="s">
        <v>290</v>
      </c>
      <c r="C138" t="s">
        <v>127</v>
      </c>
      <c r="D138" s="3" t="s">
        <v>296</v>
      </c>
      <c r="E138" t="s">
        <v>67</v>
      </c>
      <c r="F138" t="s">
        <v>383</v>
      </c>
      <c r="G138" s="3" t="s">
        <v>296</v>
      </c>
      <c r="H138">
        <v>45</v>
      </c>
      <c r="I138">
        <f t="shared" si="14"/>
        <v>93.5</v>
      </c>
      <c r="J138">
        <f t="shared" si="15"/>
        <v>4207.5</v>
      </c>
      <c r="K138" t="s">
        <v>19</v>
      </c>
      <c r="L138" s="1">
        <v>42737</v>
      </c>
      <c r="M138" s="1">
        <v>43098</v>
      </c>
      <c r="N138" t="s">
        <v>124</v>
      </c>
      <c r="O138" t="s">
        <v>1108</v>
      </c>
    </row>
    <row r="139" spans="1:15" x14ac:dyDescent="0.25">
      <c r="A139" t="s">
        <v>12</v>
      </c>
      <c r="B139" t="s">
        <v>291</v>
      </c>
      <c r="C139" t="s">
        <v>127</v>
      </c>
      <c r="D139" s="3" t="s">
        <v>297</v>
      </c>
      <c r="E139" t="s">
        <v>67</v>
      </c>
      <c r="F139" t="s">
        <v>383</v>
      </c>
      <c r="G139" s="3" t="s">
        <v>297</v>
      </c>
      <c r="H139">
        <f>H134*15%</f>
        <v>22.175999999999998</v>
      </c>
      <c r="I139">
        <f t="shared" si="14"/>
        <v>74.2</v>
      </c>
      <c r="J139">
        <f t="shared" si="15"/>
        <v>1645.4592</v>
      </c>
      <c r="K139" t="s">
        <v>19</v>
      </c>
      <c r="L139" s="1">
        <v>42737</v>
      </c>
      <c r="M139" s="1">
        <v>43098</v>
      </c>
      <c r="N139" t="s">
        <v>165</v>
      </c>
      <c r="O139" t="s">
        <v>520</v>
      </c>
    </row>
    <row r="140" spans="1:15" x14ac:dyDescent="0.25">
      <c r="A140" t="s">
        <v>12</v>
      </c>
      <c r="B140" t="s">
        <v>292</v>
      </c>
      <c r="C140" t="s">
        <v>127</v>
      </c>
      <c r="D140" s="3" t="s">
        <v>298</v>
      </c>
      <c r="E140" t="s">
        <v>67</v>
      </c>
      <c r="F140" t="s">
        <v>383</v>
      </c>
      <c r="G140" s="3" t="s">
        <v>298</v>
      </c>
      <c r="H140">
        <f>H134*5%</f>
        <v>7.3920000000000003</v>
      </c>
      <c r="I140">
        <f t="shared" si="14"/>
        <v>74.2</v>
      </c>
      <c r="J140">
        <f t="shared" si="15"/>
        <v>548.4864</v>
      </c>
      <c r="K140" t="s">
        <v>19</v>
      </c>
      <c r="L140" s="1">
        <v>42737</v>
      </c>
      <c r="M140" s="1">
        <v>43098</v>
      </c>
      <c r="N140" t="s">
        <v>166</v>
      </c>
      <c r="O140" t="s">
        <v>553</v>
      </c>
    </row>
    <row r="141" spans="1:15" ht="31.5" x14ac:dyDescent="0.25">
      <c r="A141" t="s">
        <v>12</v>
      </c>
      <c r="B141" t="s">
        <v>123</v>
      </c>
      <c r="C141" t="s">
        <v>21</v>
      </c>
      <c r="D141" t="s">
        <v>122</v>
      </c>
      <c r="E141" t="s">
        <v>24</v>
      </c>
      <c r="F141" t="s">
        <v>384</v>
      </c>
      <c r="G141" s="3" t="s">
        <v>131</v>
      </c>
      <c r="H141">
        <f>SUMIF(C:C,B141,H:H)</f>
        <v>314.16000000000003</v>
      </c>
      <c r="I141">
        <v>0</v>
      </c>
      <c r="J141">
        <f>SUMIF(C:C,B141,J:J)</f>
        <v>34577.655680000003</v>
      </c>
      <c r="K141" t="s">
        <v>360</v>
      </c>
      <c r="L141" s="1">
        <v>42737</v>
      </c>
      <c r="M141" s="1">
        <v>43098</v>
      </c>
      <c r="O141" t="s">
        <v>362</v>
      </c>
    </row>
    <row r="142" spans="1:15" x14ac:dyDescent="0.25">
      <c r="A142" t="s">
        <v>12</v>
      </c>
      <c r="B142" t="s">
        <v>132</v>
      </c>
      <c r="C142" t="s">
        <v>123</v>
      </c>
      <c r="D142" s="3" t="s">
        <v>435</v>
      </c>
      <c r="E142" t="s">
        <v>47</v>
      </c>
      <c r="F142" t="s">
        <v>385</v>
      </c>
      <c r="G142" s="3" t="s">
        <v>438</v>
      </c>
      <c r="H142">
        <f>6*1.2*7.7</f>
        <v>55.44</v>
      </c>
      <c r="I142">
        <v>0</v>
      </c>
      <c r="J142">
        <f>SUMIF(C:C,B142,J:J)</f>
        <v>6349.1201200000005</v>
      </c>
      <c r="K142" t="s">
        <v>360</v>
      </c>
      <c r="L142" s="1">
        <v>42737</v>
      </c>
      <c r="M142" s="1">
        <v>43098</v>
      </c>
      <c r="O142" t="s">
        <v>414</v>
      </c>
    </row>
    <row r="143" spans="1:15" x14ac:dyDescent="0.25">
      <c r="A143" t="s">
        <v>12</v>
      </c>
      <c r="B143" t="s">
        <v>306</v>
      </c>
      <c r="C143" t="s">
        <v>132</v>
      </c>
      <c r="D143" s="3" t="s">
        <v>299</v>
      </c>
      <c r="E143" t="s">
        <v>67</v>
      </c>
      <c r="F143" t="s">
        <v>385</v>
      </c>
      <c r="G143" s="3" t="s">
        <v>299</v>
      </c>
      <c r="H143">
        <v>10.050000000000001</v>
      </c>
      <c r="I143">
        <f t="shared" ref="I143:I149" si="16">SUMIF(USKURZZS,N143,USRATES)</f>
        <v>62.3</v>
      </c>
      <c r="J143">
        <f>H143*I143</f>
        <v>626.11500000000001</v>
      </c>
      <c r="K143" t="s">
        <v>19</v>
      </c>
      <c r="L143" s="1">
        <v>42737</v>
      </c>
      <c r="M143" s="1">
        <v>43098</v>
      </c>
      <c r="N143" t="s">
        <v>25</v>
      </c>
      <c r="O143" t="s">
        <v>534</v>
      </c>
    </row>
    <row r="144" spans="1:15" x14ac:dyDescent="0.25">
      <c r="A144" t="s">
        <v>12</v>
      </c>
      <c r="B144" t="s">
        <v>307</v>
      </c>
      <c r="C144" t="s">
        <v>132</v>
      </c>
      <c r="D144" s="3" t="s">
        <v>300</v>
      </c>
      <c r="E144" t="s">
        <v>67</v>
      </c>
      <c r="F144" t="s">
        <v>385</v>
      </c>
      <c r="G144" s="3" t="s">
        <v>300</v>
      </c>
      <c r="H144">
        <f>H142*19%</f>
        <v>10.5336</v>
      </c>
      <c r="I144">
        <f t="shared" si="16"/>
        <v>74.2</v>
      </c>
      <c r="J144">
        <f t="shared" ref="J144:J149" si="17">H144*I144</f>
        <v>781.59312</v>
      </c>
      <c r="K144" t="s">
        <v>19</v>
      </c>
      <c r="L144" s="1">
        <v>42737</v>
      </c>
      <c r="M144" s="1">
        <v>43098</v>
      </c>
      <c r="N144" t="s">
        <v>26</v>
      </c>
      <c r="O144" t="s">
        <v>534</v>
      </c>
    </row>
    <row r="145" spans="1:15" x14ac:dyDescent="0.25">
      <c r="A145" t="s">
        <v>12</v>
      </c>
      <c r="B145" t="s">
        <v>308</v>
      </c>
      <c r="C145" t="s">
        <v>132</v>
      </c>
      <c r="D145" s="3" t="s">
        <v>303</v>
      </c>
      <c r="E145" t="s">
        <v>67</v>
      </c>
      <c r="F145" t="s">
        <v>385</v>
      </c>
      <c r="G145" s="3" t="s">
        <v>303</v>
      </c>
      <c r="H145">
        <v>20</v>
      </c>
      <c r="I145">
        <f t="shared" si="16"/>
        <v>134.875</v>
      </c>
      <c r="J145">
        <f t="shared" si="17"/>
        <v>2697.5</v>
      </c>
      <c r="K145" t="s">
        <v>19</v>
      </c>
      <c r="L145" s="1">
        <v>42737</v>
      </c>
      <c r="M145" s="1">
        <v>43098</v>
      </c>
      <c r="N145" t="s">
        <v>27</v>
      </c>
      <c r="O145" t="s">
        <v>1162</v>
      </c>
    </row>
    <row r="146" spans="1:15" x14ac:dyDescent="0.25">
      <c r="A146" t="s">
        <v>12</v>
      </c>
      <c r="B146" t="s">
        <v>309</v>
      </c>
      <c r="C146" t="s">
        <v>132</v>
      </c>
      <c r="D146" s="3" t="s">
        <v>301</v>
      </c>
      <c r="E146" t="s">
        <v>67</v>
      </c>
      <c r="F146" t="s">
        <v>385</v>
      </c>
      <c r="G146" s="3" t="s">
        <v>301</v>
      </c>
      <c r="H146">
        <v>8</v>
      </c>
      <c r="I146">
        <f t="shared" si="16"/>
        <v>93.5</v>
      </c>
      <c r="J146">
        <f t="shared" si="17"/>
        <v>748</v>
      </c>
      <c r="K146" t="s">
        <v>19</v>
      </c>
      <c r="L146" s="1">
        <v>42737</v>
      </c>
      <c r="M146" s="1">
        <v>43098</v>
      </c>
      <c r="N146" t="s">
        <v>20</v>
      </c>
      <c r="O146" t="s">
        <v>1136</v>
      </c>
    </row>
    <row r="147" spans="1:15" x14ac:dyDescent="0.25">
      <c r="A147" t="s">
        <v>12</v>
      </c>
      <c r="B147" t="s">
        <v>310</v>
      </c>
      <c r="C147" t="s">
        <v>132</v>
      </c>
      <c r="D147" s="3" t="s">
        <v>302</v>
      </c>
      <c r="E147" t="s">
        <v>67</v>
      </c>
      <c r="F147" t="s">
        <v>385</v>
      </c>
      <c r="G147" s="3" t="s">
        <v>302</v>
      </c>
      <c r="H147">
        <v>5</v>
      </c>
      <c r="I147">
        <f t="shared" si="16"/>
        <v>93.5</v>
      </c>
      <c r="J147">
        <f t="shared" si="17"/>
        <v>467.5</v>
      </c>
      <c r="K147" t="s">
        <v>19</v>
      </c>
      <c r="L147" s="1">
        <v>42737</v>
      </c>
      <c r="M147" s="1">
        <v>43098</v>
      </c>
      <c r="N147" t="s">
        <v>29</v>
      </c>
      <c r="O147" t="s">
        <v>535</v>
      </c>
    </row>
    <row r="148" spans="1:15" x14ac:dyDescent="0.25">
      <c r="A148" t="s">
        <v>12</v>
      </c>
      <c r="B148" t="s">
        <v>311</v>
      </c>
      <c r="C148" t="s">
        <v>132</v>
      </c>
      <c r="D148" s="3" t="s">
        <v>304</v>
      </c>
      <c r="E148" t="s">
        <v>67</v>
      </c>
      <c r="F148" t="s">
        <v>385</v>
      </c>
      <c r="G148" s="3" t="s">
        <v>304</v>
      </c>
      <c r="H148">
        <f>H142*15%</f>
        <v>8.3159999999999989</v>
      </c>
      <c r="I148">
        <f t="shared" si="16"/>
        <v>74.2</v>
      </c>
      <c r="J148">
        <f t="shared" si="17"/>
        <v>617.04719999999998</v>
      </c>
      <c r="K148" t="s">
        <v>19</v>
      </c>
      <c r="L148" s="1">
        <v>42737</v>
      </c>
      <c r="M148" s="1">
        <v>43098</v>
      </c>
      <c r="N148" t="s">
        <v>165</v>
      </c>
      <c r="O148" t="s">
        <v>549</v>
      </c>
    </row>
    <row r="149" spans="1:15" x14ac:dyDescent="0.25">
      <c r="A149" t="s">
        <v>12</v>
      </c>
      <c r="B149" t="s">
        <v>312</v>
      </c>
      <c r="C149" t="s">
        <v>132</v>
      </c>
      <c r="D149" s="3" t="s">
        <v>305</v>
      </c>
      <c r="E149" t="s">
        <v>67</v>
      </c>
      <c r="F149" t="s">
        <v>385</v>
      </c>
      <c r="G149" s="3" t="s">
        <v>305</v>
      </c>
      <c r="H149">
        <f>H142*10%</f>
        <v>5.5440000000000005</v>
      </c>
      <c r="I149">
        <f t="shared" si="16"/>
        <v>74.2</v>
      </c>
      <c r="J149">
        <f t="shared" si="17"/>
        <v>411.36480000000006</v>
      </c>
      <c r="K149" t="s">
        <v>19</v>
      </c>
      <c r="L149" s="1">
        <v>42737</v>
      </c>
      <c r="M149" s="1">
        <v>43098</v>
      </c>
      <c r="N149" t="s">
        <v>166</v>
      </c>
      <c r="O149" t="s">
        <v>520</v>
      </c>
    </row>
    <row r="150" spans="1:15" x14ac:dyDescent="0.25">
      <c r="A150" t="s">
        <v>12</v>
      </c>
      <c r="B150" t="s">
        <v>133</v>
      </c>
      <c r="C150" t="s">
        <v>123</v>
      </c>
      <c r="D150" s="3" t="s">
        <v>436</v>
      </c>
      <c r="E150" t="s">
        <v>47</v>
      </c>
      <c r="F150" t="s">
        <v>386</v>
      </c>
      <c r="G150" s="3" t="s">
        <v>439</v>
      </c>
      <c r="H150">
        <f>8*1.2*7.7</f>
        <v>73.92</v>
      </c>
      <c r="I150">
        <v>0</v>
      </c>
      <c r="J150">
        <f>SUMIF(C:C,B150,J:J)</f>
        <v>8083.5801599999995</v>
      </c>
      <c r="K150" t="s">
        <v>360</v>
      </c>
      <c r="L150" s="1">
        <v>42737</v>
      </c>
      <c r="M150" s="1">
        <v>43098</v>
      </c>
      <c r="O150" t="s">
        <v>413</v>
      </c>
    </row>
    <row r="151" spans="1:15" x14ac:dyDescent="0.25">
      <c r="A151" t="s">
        <v>12</v>
      </c>
      <c r="B151" t="s">
        <v>313</v>
      </c>
      <c r="C151" t="s">
        <v>133</v>
      </c>
      <c r="D151" s="3" t="s">
        <v>320</v>
      </c>
      <c r="E151" t="s">
        <v>67</v>
      </c>
      <c r="F151" t="s">
        <v>386</v>
      </c>
      <c r="G151" s="3" t="s">
        <v>320</v>
      </c>
      <c r="H151">
        <v>10.050000000000001</v>
      </c>
      <c r="I151">
        <f t="shared" ref="I151:I157" si="18">SUMIF(USKURZZS,N151,USRATES)</f>
        <v>62.3</v>
      </c>
      <c r="J151">
        <f>H151*I151</f>
        <v>626.11500000000001</v>
      </c>
      <c r="K151" t="s">
        <v>19</v>
      </c>
      <c r="L151" s="1">
        <v>42737</v>
      </c>
      <c r="M151" s="1">
        <v>43098</v>
      </c>
      <c r="N151" t="s">
        <v>25</v>
      </c>
      <c r="O151" t="s">
        <v>536</v>
      </c>
    </row>
    <row r="152" spans="1:15" x14ac:dyDescent="0.25">
      <c r="A152" t="s">
        <v>12</v>
      </c>
      <c r="B152" t="s">
        <v>314</v>
      </c>
      <c r="C152" t="s">
        <v>133</v>
      </c>
      <c r="D152" s="3" t="s">
        <v>321</v>
      </c>
      <c r="E152" t="s">
        <v>67</v>
      </c>
      <c r="F152" t="s">
        <v>386</v>
      </c>
      <c r="G152" s="3" t="s">
        <v>321</v>
      </c>
      <c r="H152">
        <f>H150*19%</f>
        <v>14.0448</v>
      </c>
      <c r="I152">
        <f t="shared" si="18"/>
        <v>74.2</v>
      </c>
      <c r="J152">
        <f t="shared" ref="J152:J157" si="19">H152*I152</f>
        <v>1042.1241600000001</v>
      </c>
      <c r="K152" t="s">
        <v>19</v>
      </c>
      <c r="L152" s="1">
        <v>42737</v>
      </c>
      <c r="M152" s="1">
        <v>43098</v>
      </c>
      <c r="N152" t="s">
        <v>26</v>
      </c>
      <c r="O152" t="s">
        <v>541</v>
      </c>
    </row>
    <row r="153" spans="1:15" x14ac:dyDescent="0.25">
      <c r="A153" t="s">
        <v>12</v>
      </c>
      <c r="B153" t="s">
        <v>315</v>
      </c>
      <c r="C153" t="s">
        <v>133</v>
      </c>
      <c r="D153" s="3" t="s">
        <v>322</v>
      </c>
      <c r="E153" t="s">
        <v>67</v>
      </c>
      <c r="F153" t="s">
        <v>386</v>
      </c>
      <c r="G153" s="3" t="s">
        <v>322</v>
      </c>
      <c r="H153">
        <v>27</v>
      </c>
      <c r="I153">
        <f t="shared" si="18"/>
        <v>134.875</v>
      </c>
      <c r="J153">
        <f t="shared" si="19"/>
        <v>3641.625</v>
      </c>
      <c r="K153" t="s">
        <v>19</v>
      </c>
      <c r="L153" s="1">
        <v>42737</v>
      </c>
      <c r="M153" s="1">
        <v>43098</v>
      </c>
      <c r="N153" t="s">
        <v>27</v>
      </c>
      <c r="O153" t="s">
        <v>1163</v>
      </c>
    </row>
    <row r="154" spans="1:15" x14ac:dyDescent="0.25">
      <c r="A154" t="s">
        <v>12</v>
      </c>
      <c r="B154" t="s">
        <v>316</v>
      </c>
      <c r="C154" t="s">
        <v>133</v>
      </c>
      <c r="D154" s="3" t="s">
        <v>323</v>
      </c>
      <c r="E154" t="s">
        <v>67</v>
      </c>
      <c r="F154" t="s">
        <v>386</v>
      </c>
      <c r="G154" s="3" t="s">
        <v>323</v>
      </c>
      <c r="H154">
        <v>10</v>
      </c>
      <c r="I154">
        <f t="shared" si="18"/>
        <v>93.5</v>
      </c>
      <c r="J154">
        <f t="shared" si="19"/>
        <v>935</v>
      </c>
      <c r="K154" t="s">
        <v>19</v>
      </c>
      <c r="L154" s="1">
        <v>42737</v>
      </c>
      <c r="M154" s="1">
        <v>43098</v>
      </c>
      <c r="N154" t="s">
        <v>20</v>
      </c>
      <c r="O154" t="s">
        <v>1137</v>
      </c>
    </row>
    <row r="155" spans="1:15" x14ac:dyDescent="0.25">
      <c r="A155" t="s">
        <v>12</v>
      </c>
      <c r="B155" t="s">
        <v>317</v>
      </c>
      <c r="C155" t="s">
        <v>133</v>
      </c>
      <c r="D155" s="3" t="s">
        <v>324</v>
      </c>
      <c r="E155" t="s">
        <v>67</v>
      </c>
      <c r="F155" t="s">
        <v>386</v>
      </c>
      <c r="G155" s="3" t="s">
        <v>324</v>
      </c>
      <c r="H155">
        <v>5</v>
      </c>
      <c r="I155">
        <f t="shared" si="18"/>
        <v>93.5</v>
      </c>
      <c r="J155">
        <f t="shared" si="19"/>
        <v>467.5</v>
      </c>
      <c r="K155" t="s">
        <v>19</v>
      </c>
      <c r="L155" s="1">
        <v>42737</v>
      </c>
      <c r="M155" s="1">
        <v>43098</v>
      </c>
      <c r="N155" t="s">
        <v>29</v>
      </c>
      <c r="O155" t="s">
        <v>535</v>
      </c>
    </row>
    <row r="156" spans="1:15" x14ac:dyDescent="0.25">
      <c r="A156" t="s">
        <v>12</v>
      </c>
      <c r="B156" t="s">
        <v>318</v>
      </c>
      <c r="C156" t="s">
        <v>133</v>
      </c>
      <c r="D156" s="3" t="s">
        <v>325</v>
      </c>
      <c r="E156" t="s">
        <v>67</v>
      </c>
      <c r="F156" t="s">
        <v>386</v>
      </c>
      <c r="G156" s="3" t="s">
        <v>325</v>
      </c>
      <c r="H156">
        <f>H150*15%</f>
        <v>11.087999999999999</v>
      </c>
      <c r="I156">
        <f t="shared" si="18"/>
        <v>74.2</v>
      </c>
      <c r="J156">
        <f t="shared" si="19"/>
        <v>822.7296</v>
      </c>
      <c r="K156" t="s">
        <v>19</v>
      </c>
      <c r="L156" s="1">
        <v>42737</v>
      </c>
      <c r="M156" s="1">
        <v>43098</v>
      </c>
      <c r="N156" t="s">
        <v>165</v>
      </c>
      <c r="O156" t="s">
        <v>550</v>
      </c>
    </row>
    <row r="157" spans="1:15" x14ac:dyDescent="0.25">
      <c r="A157" t="s">
        <v>12</v>
      </c>
      <c r="B157" t="s">
        <v>319</v>
      </c>
      <c r="C157" t="s">
        <v>133</v>
      </c>
      <c r="D157" s="3" t="s">
        <v>326</v>
      </c>
      <c r="E157" t="s">
        <v>67</v>
      </c>
      <c r="F157" t="s">
        <v>386</v>
      </c>
      <c r="G157" s="3" t="s">
        <v>326</v>
      </c>
      <c r="H157">
        <f>H150*10%</f>
        <v>7.3920000000000003</v>
      </c>
      <c r="I157">
        <f t="shared" si="18"/>
        <v>74.2</v>
      </c>
      <c r="J157">
        <f t="shared" si="19"/>
        <v>548.4864</v>
      </c>
      <c r="K157" t="s">
        <v>19</v>
      </c>
      <c r="L157" s="1">
        <v>42737</v>
      </c>
      <c r="M157" s="1">
        <v>43098</v>
      </c>
      <c r="N157" t="s">
        <v>166</v>
      </c>
      <c r="O157" t="s">
        <v>520</v>
      </c>
    </row>
    <row r="158" spans="1:15" x14ac:dyDescent="0.25">
      <c r="A158" t="s">
        <v>12</v>
      </c>
      <c r="B158" t="s">
        <v>134</v>
      </c>
      <c r="C158" t="s">
        <v>123</v>
      </c>
      <c r="D158" s="3" t="s">
        <v>437</v>
      </c>
      <c r="E158" t="s">
        <v>47</v>
      </c>
      <c r="F158" t="s">
        <v>387</v>
      </c>
      <c r="G158" s="3" t="s">
        <v>440</v>
      </c>
      <c r="H158">
        <f>16*1.2*7.7</f>
        <v>147.84</v>
      </c>
      <c r="I158">
        <v>0</v>
      </c>
      <c r="J158">
        <f>SUMIF(C:C,B158,J:J)</f>
        <v>15675.920319999999</v>
      </c>
      <c r="K158" t="s">
        <v>360</v>
      </c>
      <c r="L158" s="1">
        <v>42737</v>
      </c>
      <c r="M158" s="1">
        <v>43098</v>
      </c>
      <c r="O158" t="s">
        <v>415</v>
      </c>
    </row>
    <row r="159" spans="1:15" x14ac:dyDescent="0.25">
      <c r="A159" t="s">
        <v>12</v>
      </c>
      <c r="B159" t="s">
        <v>327</v>
      </c>
      <c r="C159" t="s">
        <v>134</v>
      </c>
      <c r="D159" s="3" t="s">
        <v>334</v>
      </c>
      <c r="E159" t="s">
        <v>67</v>
      </c>
      <c r="F159" t="s">
        <v>387</v>
      </c>
      <c r="G159" s="3" t="s">
        <v>334</v>
      </c>
      <c r="H159">
        <v>10.050000000000001</v>
      </c>
      <c r="I159">
        <f t="shared" ref="I159:I165" si="20">SUMIF(USKURZZS,N159,USRATES)</f>
        <v>62.3</v>
      </c>
      <c r="J159">
        <f>H159*I159</f>
        <v>626.11500000000001</v>
      </c>
      <c r="K159" t="s">
        <v>19</v>
      </c>
      <c r="L159" s="1">
        <v>42737</v>
      </c>
      <c r="M159" s="1">
        <v>43098</v>
      </c>
      <c r="N159" t="s">
        <v>25</v>
      </c>
      <c r="O159" t="s">
        <v>1180</v>
      </c>
    </row>
    <row r="160" spans="1:15" x14ac:dyDescent="0.25">
      <c r="A160" t="s">
        <v>12</v>
      </c>
      <c r="B160" t="s">
        <v>328</v>
      </c>
      <c r="C160" t="s">
        <v>134</v>
      </c>
      <c r="D160" s="3" t="s">
        <v>335</v>
      </c>
      <c r="E160" t="s">
        <v>67</v>
      </c>
      <c r="F160" t="s">
        <v>387</v>
      </c>
      <c r="G160" s="3" t="s">
        <v>335</v>
      </c>
      <c r="H160">
        <f>H158*19%</f>
        <v>28.089600000000001</v>
      </c>
      <c r="I160">
        <f t="shared" si="20"/>
        <v>74.2</v>
      </c>
      <c r="J160">
        <f t="shared" ref="J160:J165" si="21">H160*I160</f>
        <v>2084.2483200000001</v>
      </c>
      <c r="K160" t="s">
        <v>19</v>
      </c>
      <c r="L160" s="1">
        <v>42737</v>
      </c>
      <c r="M160" s="1">
        <v>43098</v>
      </c>
      <c r="N160" t="s">
        <v>26</v>
      </c>
      <c r="O160" t="s">
        <v>1181</v>
      </c>
    </row>
    <row r="161" spans="1:15" x14ac:dyDescent="0.25">
      <c r="A161" t="s">
        <v>12</v>
      </c>
      <c r="B161" t="s">
        <v>329</v>
      </c>
      <c r="C161" t="s">
        <v>134</v>
      </c>
      <c r="D161" s="3" t="s">
        <v>336</v>
      </c>
      <c r="E161" t="s">
        <v>67</v>
      </c>
      <c r="F161" t="s">
        <v>387</v>
      </c>
      <c r="G161" s="3" t="s">
        <v>336</v>
      </c>
      <c r="H161">
        <v>55</v>
      </c>
      <c r="I161">
        <f t="shared" si="20"/>
        <v>134.875</v>
      </c>
      <c r="J161">
        <f t="shared" si="21"/>
        <v>7418.125</v>
      </c>
      <c r="K161" t="s">
        <v>19</v>
      </c>
      <c r="L161" s="1">
        <v>42737</v>
      </c>
      <c r="M161" s="1">
        <v>43098</v>
      </c>
      <c r="N161" t="s">
        <v>27</v>
      </c>
      <c r="O161" t="s">
        <v>1164</v>
      </c>
    </row>
    <row r="162" spans="1:15" x14ac:dyDescent="0.25">
      <c r="A162" t="s">
        <v>12</v>
      </c>
      <c r="B162" t="s">
        <v>330</v>
      </c>
      <c r="C162" t="s">
        <v>134</v>
      </c>
      <c r="D162" s="3" t="s">
        <v>337</v>
      </c>
      <c r="E162" t="s">
        <v>67</v>
      </c>
      <c r="F162" t="s">
        <v>387</v>
      </c>
      <c r="G162" s="3" t="s">
        <v>337</v>
      </c>
      <c r="H162">
        <v>20</v>
      </c>
      <c r="I162">
        <f t="shared" si="20"/>
        <v>93.5</v>
      </c>
      <c r="J162">
        <f t="shared" si="21"/>
        <v>1870</v>
      </c>
      <c r="K162" t="s">
        <v>19</v>
      </c>
      <c r="L162" s="1">
        <v>42737</v>
      </c>
      <c r="M162" s="1">
        <v>43098</v>
      </c>
      <c r="N162" t="s">
        <v>20</v>
      </c>
      <c r="O162" t="s">
        <v>516</v>
      </c>
    </row>
    <row r="163" spans="1:15" x14ac:dyDescent="0.25">
      <c r="A163" t="s">
        <v>12</v>
      </c>
      <c r="B163" t="s">
        <v>331</v>
      </c>
      <c r="C163" t="s">
        <v>134</v>
      </c>
      <c r="D163" s="3" t="s">
        <v>338</v>
      </c>
      <c r="E163" t="s">
        <v>67</v>
      </c>
      <c r="F163" t="s">
        <v>387</v>
      </c>
      <c r="G163" s="3" t="s">
        <v>338</v>
      </c>
      <c r="H163">
        <v>10</v>
      </c>
      <c r="I163">
        <f t="shared" si="20"/>
        <v>93.5</v>
      </c>
      <c r="J163">
        <f t="shared" si="21"/>
        <v>935</v>
      </c>
      <c r="K163" t="s">
        <v>19</v>
      </c>
      <c r="L163" s="1">
        <v>42737</v>
      </c>
      <c r="M163" s="1">
        <v>43098</v>
      </c>
      <c r="N163" t="s">
        <v>29</v>
      </c>
      <c r="O163" t="s">
        <v>1129</v>
      </c>
    </row>
    <row r="164" spans="1:15" x14ac:dyDescent="0.25">
      <c r="A164" t="s">
        <v>12</v>
      </c>
      <c r="B164" t="s">
        <v>332</v>
      </c>
      <c r="C164" t="s">
        <v>134</v>
      </c>
      <c r="D164" s="3" t="s">
        <v>339</v>
      </c>
      <c r="E164" t="s">
        <v>67</v>
      </c>
      <c r="F164" t="s">
        <v>387</v>
      </c>
      <c r="G164" s="3" t="s">
        <v>339</v>
      </c>
      <c r="H164">
        <f>H158*15%</f>
        <v>22.175999999999998</v>
      </c>
      <c r="I164">
        <f t="shared" si="20"/>
        <v>74.2</v>
      </c>
      <c r="J164">
        <f t="shared" si="21"/>
        <v>1645.4592</v>
      </c>
      <c r="K164" t="s">
        <v>19</v>
      </c>
      <c r="L164" s="1">
        <v>42737</v>
      </c>
      <c r="M164" s="1">
        <v>43098</v>
      </c>
      <c r="N164" t="s">
        <v>165</v>
      </c>
      <c r="O164" t="s">
        <v>520</v>
      </c>
    </row>
    <row r="165" spans="1:15" x14ac:dyDescent="0.25">
      <c r="A165" t="s">
        <v>12</v>
      </c>
      <c r="B165" t="s">
        <v>333</v>
      </c>
      <c r="C165" t="s">
        <v>134</v>
      </c>
      <c r="D165" s="3" t="s">
        <v>340</v>
      </c>
      <c r="E165" t="s">
        <v>67</v>
      </c>
      <c r="F165" t="s">
        <v>387</v>
      </c>
      <c r="G165" s="3" t="s">
        <v>340</v>
      </c>
      <c r="H165">
        <f>H158*10%</f>
        <v>14.784000000000001</v>
      </c>
      <c r="I165">
        <f t="shared" si="20"/>
        <v>74.2</v>
      </c>
      <c r="J165">
        <f t="shared" si="21"/>
        <v>1096.9728</v>
      </c>
      <c r="K165" t="s">
        <v>19</v>
      </c>
      <c r="L165" s="1">
        <v>42737</v>
      </c>
      <c r="M165" s="1">
        <v>43098</v>
      </c>
      <c r="N165" t="s">
        <v>166</v>
      </c>
      <c r="O165" t="s">
        <v>520</v>
      </c>
    </row>
    <row r="166" spans="1:15" ht="47.25" x14ac:dyDescent="0.25">
      <c r="A166" t="s">
        <v>12</v>
      </c>
      <c r="B166" t="s">
        <v>135</v>
      </c>
      <c r="C166" t="s">
        <v>123</v>
      </c>
      <c r="D166" s="3" t="s">
        <v>136</v>
      </c>
      <c r="E166" t="s">
        <v>47</v>
      </c>
      <c r="F166" t="s">
        <v>388</v>
      </c>
      <c r="G166" s="3" t="s">
        <v>45</v>
      </c>
      <c r="H166">
        <f>4*1.2*7.7</f>
        <v>36.96</v>
      </c>
      <c r="I166">
        <v>0</v>
      </c>
      <c r="J166">
        <f>SUMIF(C:C,B166,J:J)</f>
        <v>4469.0350799999997</v>
      </c>
      <c r="K166" t="s">
        <v>360</v>
      </c>
      <c r="L166" s="1">
        <v>42737</v>
      </c>
      <c r="M166" s="1">
        <v>43098</v>
      </c>
      <c r="O166" t="s">
        <v>422</v>
      </c>
    </row>
    <row r="167" spans="1:15" x14ac:dyDescent="0.25">
      <c r="A167" t="s">
        <v>12</v>
      </c>
      <c r="B167" t="s">
        <v>341</v>
      </c>
      <c r="C167" t="s">
        <v>135</v>
      </c>
      <c r="D167" s="3" t="s">
        <v>348</v>
      </c>
      <c r="E167" t="s">
        <v>67</v>
      </c>
      <c r="F167" t="s">
        <v>388</v>
      </c>
      <c r="G167" s="3" t="s">
        <v>348</v>
      </c>
      <c r="H167">
        <v>10.050000000000001</v>
      </c>
      <c r="I167">
        <f t="shared" ref="I167:I173" si="22">SUMIF(USKURZZS,N167,USRATES)</f>
        <v>62.3</v>
      </c>
      <c r="J167">
        <f>H167*I167</f>
        <v>626.11500000000001</v>
      </c>
      <c r="K167" t="s">
        <v>19</v>
      </c>
      <c r="L167" s="1">
        <v>42737</v>
      </c>
      <c r="M167" s="1">
        <v>43098</v>
      </c>
      <c r="N167" t="s">
        <v>25</v>
      </c>
      <c r="O167" t="s">
        <v>538</v>
      </c>
    </row>
    <row r="168" spans="1:15" x14ac:dyDescent="0.25">
      <c r="A168" t="s">
        <v>12</v>
      </c>
      <c r="B168" t="s">
        <v>342</v>
      </c>
      <c r="C168" t="s">
        <v>135</v>
      </c>
      <c r="D168" s="3" t="s">
        <v>349</v>
      </c>
      <c r="E168" t="s">
        <v>67</v>
      </c>
      <c r="F168" t="s">
        <v>388</v>
      </c>
      <c r="G168" s="3" t="s">
        <v>349</v>
      </c>
      <c r="H168">
        <f>H166*19%</f>
        <v>7.0224000000000002</v>
      </c>
      <c r="I168">
        <f t="shared" si="22"/>
        <v>74.2</v>
      </c>
      <c r="J168">
        <f t="shared" ref="J168:J173" si="23">H168*I168</f>
        <v>521.06208000000004</v>
      </c>
      <c r="K168" t="s">
        <v>19</v>
      </c>
      <c r="L168" s="1">
        <v>42737</v>
      </c>
      <c r="M168" s="1">
        <v>43098</v>
      </c>
      <c r="N168" t="s">
        <v>26</v>
      </c>
      <c r="O168" t="s">
        <v>1182</v>
      </c>
    </row>
    <row r="169" spans="1:15" x14ac:dyDescent="0.25">
      <c r="A169" t="s">
        <v>12</v>
      </c>
      <c r="B169" t="s">
        <v>343</v>
      </c>
      <c r="C169" t="s">
        <v>135</v>
      </c>
      <c r="D169" s="3" t="s">
        <v>350</v>
      </c>
      <c r="E169" t="s">
        <v>67</v>
      </c>
      <c r="F169" t="s">
        <v>388</v>
      </c>
      <c r="G169" s="3" t="s">
        <v>350</v>
      </c>
      <c r="H169">
        <v>14</v>
      </c>
      <c r="I169">
        <f t="shared" si="22"/>
        <v>134.875</v>
      </c>
      <c r="J169">
        <f t="shared" si="23"/>
        <v>1888.25</v>
      </c>
      <c r="K169" t="s">
        <v>19</v>
      </c>
      <c r="L169" s="1">
        <v>42737</v>
      </c>
      <c r="M169" s="1">
        <v>43098</v>
      </c>
      <c r="N169" t="s">
        <v>27</v>
      </c>
      <c r="O169" t="s">
        <v>1161</v>
      </c>
    </row>
    <row r="170" spans="1:15" x14ac:dyDescent="0.25">
      <c r="A170" t="s">
        <v>12</v>
      </c>
      <c r="B170" t="s">
        <v>344</v>
      </c>
      <c r="C170" t="s">
        <v>135</v>
      </c>
      <c r="D170" s="3" t="s">
        <v>351</v>
      </c>
      <c r="E170" t="s">
        <v>67</v>
      </c>
      <c r="F170" t="s">
        <v>388</v>
      </c>
      <c r="G170" s="3" t="s">
        <v>351</v>
      </c>
      <c r="H170">
        <v>5</v>
      </c>
      <c r="I170">
        <f t="shared" si="22"/>
        <v>93.5</v>
      </c>
      <c r="J170">
        <f t="shared" si="23"/>
        <v>467.5</v>
      </c>
      <c r="K170" t="s">
        <v>19</v>
      </c>
      <c r="L170" s="1">
        <v>42737</v>
      </c>
      <c r="M170" s="1">
        <v>43098</v>
      </c>
      <c r="N170" t="s">
        <v>20</v>
      </c>
      <c r="O170" t="s">
        <v>518</v>
      </c>
    </row>
    <row r="171" spans="1:15" x14ac:dyDescent="0.25">
      <c r="A171" t="s">
        <v>12</v>
      </c>
      <c r="B171" t="s">
        <v>345</v>
      </c>
      <c r="C171" t="s">
        <v>135</v>
      </c>
      <c r="D171" s="3" t="s">
        <v>352</v>
      </c>
      <c r="E171" t="s">
        <v>67</v>
      </c>
      <c r="F171" t="s">
        <v>388</v>
      </c>
      <c r="G171" s="3" t="s">
        <v>352</v>
      </c>
      <c r="H171">
        <v>3</v>
      </c>
      <c r="I171">
        <f t="shared" si="22"/>
        <v>93.5</v>
      </c>
      <c r="J171">
        <f t="shared" si="23"/>
        <v>280.5</v>
      </c>
      <c r="K171" t="s">
        <v>19</v>
      </c>
      <c r="L171" s="1">
        <v>42737</v>
      </c>
      <c r="M171" s="1">
        <v>43098</v>
      </c>
      <c r="N171" t="s">
        <v>29</v>
      </c>
      <c r="O171" t="s">
        <v>1172</v>
      </c>
    </row>
    <row r="172" spans="1:15" x14ac:dyDescent="0.25">
      <c r="A172" t="s">
        <v>12</v>
      </c>
      <c r="B172" t="s">
        <v>346</v>
      </c>
      <c r="C172" t="s">
        <v>135</v>
      </c>
      <c r="D172" s="3" t="s">
        <v>353</v>
      </c>
      <c r="E172" t="s">
        <v>67</v>
      </c>
      <c r="F172" t="s">
        <v>388</v>
      </c>
      <c r="G172" s="3" t="s">
        <v>353</v>
      </c>
      <c r="H172">
        <f>H166*15%</f>
        <v>5.5439999999999996</v>
      </c>
      <c r="I172">
        <f t="shared" si="22"/>
        <v>74.2</v>
      </c>
      <c r="J172">
        <f t="shared" si="23"/>
        <v>411.3648</v>
      </c>
      <c r="K172" t="s">
        <v>19</v>
      </c>
      <c r="L172" s="1">
        <v>42737</v>
      </c>
      <c r="M172" s="1">
        <v>43098</v>
      </c>
      <c r="N172" t="s">
        <v>165</v>
      </c>
      <c r="O172" t="s">
        <v>551</v>
      </c>
    </row>
    <row r="173" spans="1:15" x14ac:dyDescent="0.25">
      <c r="A173" t="s">
        <v>12</v>
      </c>
      <c r="B173" t="s">
        <v>347</v>
      </c>
      <c r="C173" t="s">
        <v>135</v>
      </c>
      <c r="D173" s="3" t="s">
        <v>354</v>
      </c>
      <c r="E173" t="s">
        <v>67</v>
      </c>
      <c r="F173" t="s">
        <v>388</v>
      </c>
      <c r="G173" s="3" t="s">
        <v>354</v>
      </c>
      <c r="H173">
        <f>H166*10%</f>
        <v>3.6960000000000002</v>
      </c>
      <c r="I173">
        <f t="shared" si="22"/>
        <v>74.2</v>
      </c>
      <c r="J173">
        <f t="shared" si="23"/>
        <v>274.2432</v>
      </c>
      <c r="K173" t="s">
        <v>19</v>
      </c>
      <c r="L173" s="1">
        <v>42737</v>
      </c>
      <c r="M173" s="1">
        <v>43098</v>
      </c>
      <c r="N173" t="s">
        <v>166</v>
      </c>
      <c r="O173" t="s">
        <v>520</v>
      </c>
    </row>
    <row r="174" spans="1:15" x14ac:dyDescent="0.25">
      <c r="A174" t="s">
        <v>12</v>
      </c>
      <c r="B174" t="s">
        <v>700</v>
      </c>
      <c r="C174" t="s">
        <v>21</v>
      </c>
      <c r="D174" s="3" t="s">
        <v>701</v>
      </c>
      <c r="E174" t="s">
        <v>24</v>
      </c>
      <c r="G174" s="3" t="s">
        <v>703</v>
      </c>
      <c r="H174">
        <v>0</v>
      </c>
      <c r="I174">
        <v>0</v>
      </c>
      <c r="J174">
        <v>0</v>
      </c>
      <c r="K174" t="s">
        <v>360</v>
      </c>
      <c r="L174" s="1">
        <v>42737</v>
      </c>
      <c r="M174" s="1">
        <v>43098</v>
      </c>
      <c r="O174" t="s">
        <v>362</v>
      </c>
    </row>
    <row r="175" spans="1:15" x14ac:dyDescent="0.25">
      <c r="A175" t="s">
        <v>12</v>
      </c>
      <c r="B175" t="s">
        <v>704</v>
      </c>
      <c r="C175" t="s">
        <v>700</v>
      </c>
      <c r="D175" s="3" t="s">
        <v>705</v>
      </c>
      <c r="E175" t="s">
        <v>47</v>
      </c>
      <c r="F175" t="s">
        <v>702</v>
      </c>
      <c r="G175" s="3" t="s">
        <v>706</v>
      </c>
      <c r="H175">
        <v>0</v>
      </c>
      <c r="I175">
        <v>0</v>
      </c>
      <c r="J175">
        <v>0</v>
      </c>
      <c r="K175" t="s">
        <v>360</v>
      </c>
      <c r="L175" s="1">
        <v>42737</v>
      </c>
      <c r="M175" s="1">
        <v>43098</v>
      </c>
      <c r="O175" t="s">
        <v>362</v>
      </c>
    </row>
    <row r="176" spans="1:15" x14ac:dyDescent="0.25">
      <c r="A176" t="s">
        <v>12</v>
      </c>
      <c r="B176" t="s">
        <v>707</v>
      </c>
      <c r="C176" t="s">
        <v>704</v>
      </c>
      <c r="D176" s="3" t="s">
        <v>708</v>
      </c>
      <c r="E176" t="s">
        <v>67</v>
      </c>
      <c r="F176" t="s">
        <v>702</v>
      </c>
      <c r="G176" s="3" t="s">
        <v>709</v>
      </c>
      <c r="H176">
        <v>0</v>
      </c>
      <c r="I176">
        <f>SUMIF(USKURZZS,N176,USRATES)</f>
        <v>93.5</v>
      </c>
      <c r="J176">
        <f>H176*I176</f>
        <v>0</v>
      </c>
      <c r="K176" t="s">
        <v>409</v>
      </c>
      <c r="L176" s="1">
        <v>42737</v>
      </c>
      <c r="M176" s="1">
        <v>43098</v>
      </c>
      <c r="N176" t="s">
        <v>20</v>
      </c>
      <c r="O176" t="s">
        <v>723</v>
      </c>
    </row>
    <row r="177" spans="1:15" x14ac:dyDescent="0.25">
      <c r="A177" t="s">
        <v>12</v>
      </c>
      <c r="B177" t="s">
        <v>1109</v>
      </c>
      <c r="C177" t="s">
        <v>21</v>
      </c>
      <c r="D177" s="3" t="s">
        <v>1110</v>
      </c>
      <c r="E177" t="s">
        <v>24</v>
      </c>
      <c r="H177">
        <v>0</v>
      </c>
      <c r="I177">
        <v>0</v>
      </c>
      <c r="J177">
        <v>0</v>
      </c>
      <c r="K177" t="s">
        <v>360</v>
      </c>
      <c r="L177" s="1">
        <v>42737</v>
      </c>
      <c r="M177" s="1">
        <v>43098</v>
      </c>
      <c r="O177" t="s">
        <v>362</v>
      </c>
    </row>
    <row r="178" spans="1:15" x14ac:dyDescent="0.25">
      <c r="A178" t="s">
        <v>12</v>
      </c>
      <c r="B178" t="s">
        <v>1111</v>
      </c>
      <c r="C178" t="s">
        <v>1109</v>
      </c>
      <c r="D178" s="3" t="s">
        <v>1112</v>
      </c>
      <c r="E178" t="s">
        <v>47</v>
      </c>
      <c r="H178">
        <v>0</v>
      </c>
      <c r="I178">
        <v>0</v>
      </c>
      <c r="J178">
        <v>0</v>
      </c>
      <c r="K178" t="s">
        <v>360</v>
      </c>
      <c r="L178" s="1">
        <v>42737</v>
      </c>
      <c r="M178" s="1">
        <v>43098</v>
      </c>
      <c r="O178" t="s">
        <v>362</v>
      </c>
    </row>
    <row r="179" spans="1:15" x14ac:dyDescent="0.25">
      <c r="A179" t="s">
        <v>12</v>
      </c>
      <c r="B179" t="s">
        <v>1115</v>
      </c>
      <c r="C179" t="s">
        <v>1111</v>
      </c>
      <c r="D179" s="3" t="s">
        <v>1126</v>
      </c>
      <c r="E179" t="s">
        <v>67</v>
      </c>
      <c r="H179">
        <v>0</v>
      </c>
      <c r="I179">
        <f>SUMIF(USKURZZS,N179,USRATES)</f>
        <v>93.5</v>
      </c>
      <c r="J179">
        <f>H179*I179</f>
        <v>0</v>
      </c>
      <c r="K179" t="s">
        <v>19</v>
      </c>
      <c r="L179" s="1">
        <v>42737</v>
      </c>
      <c r="M179" s="1">
        <v>43098</v>
      </c>
      <c r="N179" t="s">
        <v>20</v>
      </c>
      <c r="O179" t="s">
        <v>1125</v>
      </c>
    </row>
    <row r="180" spans="1:15" x14ac:dyDescent="0.25">
      <c r="A180" t="s">
        <v>12</v>
      </c>
      <c r="B180" t="s">
        <v>1116</v>
      </c>
      <c r="C180" t="s">
        <v>1111</v>
      </c>
      <c r="D180" s="3" t="s">
        <v>1173</v>
      </c>
      <c r="E180" t="s">
        <v>67</v>
      </c>
      <c r="H180">
        <v>0</v>
      </c>
      <c r="I180">
        <f>SUMIF(USKURZZS,N180,USRATES)</f>
        <v>93.5</v>
      </c>
      <c r="J180">
        <f>H180*I180</f>
        <v>0</v>
      </c>
      <c r="K180" t="s">
        <v>19</v>
      </c>
      <c r="L180" s="1">
        <v>42737</v>
      </c>
      <c r="M180" s="1">
        <v>43098</v>
      </c>
      <c r="N180" t="s">
        <v>29</v>
      </c>
      <c r="O180" t="s">
        <v>1125</v>
      </c>
    </row>
    <row r="181" spans="1:15" x14ac:dyDescent="0.25">
      <c r="A181" t="s">
        <v>12</v>
      </c>
      <c r="B181" t="s">
        <v>1113</v>
      </c>
      <c r="C181" t="s">
        <v>1109</v>
      </c>
      <c r="D181" s="3" t="s">
        <v>1114</v>
      </c>
      <c r="E181" t="s">
        <v>47</v>
      </c>
      <c r="H181">
        <v>0</v>
      </c>
      <c r="I181">
        <v>0</v>
      </c>
      <c r="J181">
        <v>0</v>
      </c>
      <c r="K181" t="s">
        <v>360</v>
      </c>
      <c r="L181" s="1">
        <v>42737</v>
      </c>
      <c r="M181" s="1">
        <v>43098</v>
      </c>
      <c r="O181" t="s">
        <v>362</v>
      </c>
    </row>
    <row r="182" spans="1:15" x14ac:dyDescent="0.25">
      <c r="A182" t="s">
        <v>12</v>
      </c>
      <c r="B182" t="s">
        <v>1117</v>
      </c>
      <c r="C182" t="s">
        <v>1113</v>
      </c>
      <c r="D182" s="3" t="s">
        <v>1120</v>
      </c>
      <c r="H182">
        <v>0</v>
      </c>
      <c r="I182">
        <f>SUMIF(USKURZZS,N182,USRATES)</f>
        <v>134.875</v>
      </c>
      <c r="J182">
        <f>H182*I182</f>
        <v>0</v>
      </c>
      <c r="K182" t="s">
        <v>19</v>
      </c>
      <c r="L182" s="1">
        <v>42737</v>
      </c>
      <c r="M182" s="1">
        <v>43098</v>
      </c>
      <c r="N182" t="s">
        <v>27</v>
      </c>
      <c r="O182" t="s">
        <v>1125</v>
      </c>
    </row>
    <row r="183" spans="1:15" x14ac:dyDescent="0.25">
      <c r="A183" t="s">
        <v>12</v>
      </c>
      <c r="B183" t="s">
        <v>1118</v>
      </c>
      <c r="C183" t="s">
        <v>1113</v>
      </c>
      <c r="D183" s="3" t="s">
        <v>1119</v>
      </c>
      <c r="H183">
        <v>0</v>
      </c>
      <c r="I183">
        <f>SUMIF(USKURZZS,N183,USRATES)</f>
        <v>74.2</v>
      </c>
      <c r="J183">
        <f>H183*I183</f>
        <v>0</v>
      </c>
      <c r="K183" t="s">
        <v>19</v>
      </c>
      <c r="L183" s="1">
        <v>42737</v>
      </c>
      <c r="M183" s="1">
        <v>43098</v>
      </c>
      <c r="N183" t="s">
        <v>1124</v>
      </c>
      <c r="O183" t="s">
        <v>1125</v>
      </c>
    </row>
    <row r="184" spans="1:15" x14ac:dyDescent="0.25">
      <c r="A184" t="s">
        <v>12</v>
      </c>
      <c r="B184" t="s">
        <v>475</v>
      </c>
      <c r="C184" t="s">
        <v>13</v>
      </c>
      <c r="D184" s="3" t="s">
        <v>476</v>
      </c>
      <c r="E184" t="s">
        <v>47</v>
      </c>
      <c r="G184" s="3" t="s">
        <v>479</v>
      </c>
      <c r="H184">
        <v>0</v>
      </c>
      <c r="I184">
        <v>0</v>
      </c>
      <c r="J184">
        <f>SUMIF(C:C,B184,J:J)</f>
        <v>45497</v>
      </c>
      <c r="K184" t="s">
        <v>360</v>
      </c>
      <c r="L184" s="1">
        <v>42737</v>
      </c>
      <c r="M184" s="1">
        <v>43098</v>
      </c>
      <c r="O184" t="s">
        <v>362</v>
      </c>
    </row>
    <row r="185" spans="1:15" ht="17.25" customHeight="1" x14ac:dyDescent="0.25">
      <c r="A185" t="s">
        <v>12</v>
      </c>
      <c r="B185" t="s">
        <v>477</v>
      </c>
      <c r="C185" t="s">
        <v>475</v>
      </c>
      <c r="D185" s="3" t="s">
        <v>478</v>
      </c>
      <c r="E185" t="s">
        <v>67</v>
      </c>
      <c r="F185" t="s">
        <v>493</v>
      </c>
      <c r="G185" s="3" t="s">
        <v>480</v>
      </c>
      <c r="H185">
        <v>0</v>
      </c>
      <c r="I185">
        <v>0</v>
      </c>
      <c r="J185">
        <v>45497</v>
      </c>
      <c r="K185" t="s">
        <v>19</v>
      </c>
      <c r="L185" s="1">
        <v>42737</v>
      </c>
      <c r="M185" s="1">
        <v>43098</v>
      </c>
      <c r="O185" s="3" t="s">
        <v>724</v>
      </c>
    </row>
    <row r="186" spans="1:15" x14ac:dyDescent="0.25">
      <c r="A186" t="s">
        <v>12</v>
      </c>
      <c r="B186" t="s">
        <v>466</v>
      </c>
      <c r="C186" t="s">
        <v>13</v>
      </c>
      <c r="D186" s="3" t="s">
        <v>467</v>
      </c>
      <c r="E186" t="s">
        <v>47</v>
      </c>
      <c r="G186" s="3" t="s">
        <v>468</v>
      </c>
      <c r="H186">
        <v>0</v>
      </c>
      <c r="I186">
        <v>0</v>
      </c>
      <c r="J186">
        <f>SUMIF(C:C,B186,J:J)</f>
        <v>161899</v>
      </c>
      <c r="K186" t="s">
        <v>360</v>
      </c>
      <c r="L186" s="1">
        <v>42737</v>
      </c>
      <c r="M186" s="1">
        <v>43098</v>
      </c>
      <c r="O186" t="s">
        <v>362</v>
      </c>
    </row>
    <row r="187" spans="1:15" x14ac:dyDescent="0.25">
      <c r="A187" t="s">
        <v>12</v>
      </c>
      <c r="B187" t="s">
        <v>470</v>
      </c>
      <c r="C187" t="s">
        <v>466</v>
      </c>
      <c r="D187" s="3" t="s">
        <v>469</v>
      </c>
      <c r="E187" t="s">
        <v>67</v>
      </c>
      <c r="F187" t="s">
        <v>495</v>
      </c>
      <c r="G187" s="3" t="s">
        <v>469</v>
      </c>
      <c r="H187">
        <v>0</v>
      </c>
      <c r="I187">
        <v>0</v>
      </c>
      <c r="J187">
        <v>1000</v>
      </c>
      <c r="K187" t="s">
        <v>19</v>
      </c>
      <c r="L187" s="1">
        <v>42737</v>
      </c>
      <c r="M187" s="1">
        <v>43098</v>
      </c>
      <c r="O187" t="s">
        <v>527</v>
      </c>
    </row>
    <row r="188" spans="1:15" x14ac:dyDescent="0.25">
      <c r="A188" t="s">
        <v>12</v>
      </c>
      <c r="B188" t="s">
        <v>471</v>
      </c>
      <c r="C188" t="s">
        <v>466</v>
      </c>
      <c r="D188" s="3" t="s">
        <v>472</v>
      </c>
      <c r="E188" t="s">
        <v>67</v>
      </c>
      <c r="F188" t="s">
        <v>496</v>
      </c>
      <c r="G188" s="3" t="s">
        <v>472</v>
      </c>
      <c r="H188">
        <v>0</v>
      </c>
      <c r="I188">
        <v>0</v>
      </c>
      <c r="J188">
        <v>500</v>
      </c>
      <c r="K188" t="s">
        <v>19</v>
      </c>
      <c r="L188" s="1">
        <v>42737</v>
      </c>
      <c r="M188" s="1">
        <v>43098</v>
      </c>
      <c r="O188" t="s">
        <v>528</v>
      </c>
    </row>
    <row r="189" spans="1:15" x14ac:dyDescent="0.25">
      <c r="A189" t="s">
        <v>12</v>
      </c>
      <c r="B189" t="s">
        <v>474</v>
      </c>
      <c r="C189" t="s">
        <v>466</v>
      </c>
      <c r="D189" s="3" t="s">
        <v>473</v>
      </c>
      <c r="E189" t="s">
        <v>67</v>
      </c>
      <c r="F189" t="s">
        <v>497</v>
      </c>
      <c r="G189" s="3" t="s">
        <v>473</v>
      </c>
      <c r="H189">
        <v>0</v>
      </c>
      <c r="I189">
        <v>0</v>
      </c>
      <c r="J189">
        <v>500</v>
      </c>
      <c r="K189" t="s">
        <v>19</v>
      </c>
      <c r="L189" s="1">
        <v>42737</v>
      </c>
      <c r="M189" s="1">
        <v>43098</v>
      </c>
      <c r="O189" t="s">
        <v>528</v>
      </c>
    </row>
    <row r="190" spans="1:15" x14ac:dyDescent="0.25">
      <c r="A190" t="s">
        <v>12</v>
      </c>
      <c r="B190" t="s">
        <v>481</v>
      </c>
      <c r="C190" t="s">
        <v>466</v>
      </c>
      <c r="D190" s="3" t="s">
        <v>482</v>
      </c>
      <c r="E190" t="s">
        <v>67</v>
      </c>
      <c r="F190" t="s">
        <v>498</v>
      </c>
      <c r="G190" s="3" t="s">
        <v>482</v>
      </c>
      <c r="H190">
        <v>0</v>
      </c>
      <c r="I190">
        <v>0</v>
      </c>
      <c r="J190">
        <v>4300</v>
      </c>
      <c r="K190" t="s">
        <v>19</v>
      </c>
      <c r="L190" s="1">
        <v>42737</v>
      </c>
      <c r="M190" s="1">
        <v>43098</v>
      </c>
      <c r="O190" t="s">
        <v>529</v>
      </c>
    </row>
    <row r="191" spans="1:15" x14ac:dyDescent="0.25">
      <c r="A191" t="s">
        <v>12</v>
      </c>
      <c r="B191" t="s">
        <v>490</v>
      </c>
      <c r="C191" t="s">
        <v>466</v>
      </c>
      <c r="D191" s="3" t="s">
        <v>491</v>
      </c>
      <c r="E191" t="s">
        <v>67</v>
      </c>
      <c r="F191" t="s">
        <v>494</v>
      </c>
      <c r="G191" s="3" t="s">
        <v>492</v>
      </c>
      <c r="H191">
        <v>0</v>
      </c>
      <c r="I191">
        <v>0</v>
      </c>
      <c r="J191">
        <v>155599</v>
      </c>
      <c r="K191" t="s">
        <v>19</v>
      </c>
      <c r="L191" s="1">
        <v>42737</v>
      </c>
      <c r="M191" s="1">
        <v>43098</v>
      </c>
      <c r="O191" t="s">
        <v>530</v>
      </c>
    </row>
    <row r="192" spans="1:15" x14ac:dyDescent="0.25">
      <c r="A192" t="s">
        <v>1069</v>
      </c>
      <c r="B192" t="s">
        <v>1070</v>
      </c>
      <c r="D192" s="3" t="s">
        <v>1071</v>
      </c>
      <c r="E192" t="s">
        <v>51</v>
      </c>
      <c r="G192" s="3" t="s">
        <v>1075</v>
      </c>
      <c r="H192">
        <f>SUMIF(C:C,B192,H:H)</f>
        <v>364</v>
      </c>
      <c r="I192" s="10">
        <f>J192/H192</f>
        <v>93.5</v>
      </c>
      <c r="J192" s="9">
        <f>SUMIF(C:C,B192,J:J)</f>
        <v>34034</v>
      </c>
      <c r="K192" t="s">
        <v>360</v>
      </c>
      <c r="L192" s="1">
        <v>43102</v>
      </c>
      <c r="M192" s="1">
        <v>43463</v>
      </c>
      <c r="O192" t="s">
        <v>362</v>
      </c>
    </row>
    <row r="193" spans="1:15" x14ac:dyDescent="0.25">
      <c r="A193" t="s">
        <v>1069</v>
      </c>
      <c r="B193" t="s">
        <v>1072</v>
      </c>
      <c r="C193" t="s">
        <v>1070</v>
      </c>
      <c r="D193" s="3" t="s">
        <v>1073</v>
      </c>
      <c r="E193" t="s">
        <v>16</v>
      </c>
      <c r="G193" s="3" t="s">
        <v>1074</v>
      </c>
      <c r="H193">
        <f>SUMIF(C:C,B193,H:H)</f>
        <v>364</v>
      </c>
      <c r="I193" s="10">
        <f>J193/H193</f>
        <v>93.5</v>
      </c>
      <c r="J193" s="9">
        <f>SUMIF(C:C,B193,J:J)</f>
        <v>34034</v>
      </c>
      <c r="K193" t="s">
        <v>360</v>
      </c>
      <c r="L193" s="1">
        <v>43102</v>
      </c>
      <c r="M193" s="1">
        <v>43463</v>
      </c>
      <c r="O193" t="s">
        <v>362</v>
      </c>
    </row>
    <row r="194" spans="1:15" x14ac:dyDescent="0.25">
      <c r="A194" t="s">
        <v>1069</v>
      </c>
      <c r="B194" t="s">
        <v>1076</v>
      </c>
      <c r="C194" t="s">
        <v>1072</v>
      </c>
      <c r="D194" s="3" t="s">
        <v>1066</v>
      </c>
      <c r="E194" t="s">
        <v>47</v>
      </c>
      <c r="G194" s="3" t="s">
        <v>1079</v>
      </c>
      <c r="H194">
        <f>52*4</f>
        <v>208</v>
      </c>
      <c r="I194">
        <f>SUMIF(USKURZZS,N194,USRATES)</f>
        <v>93.5</v>
      </c>
      <c r="J194" s="9">
        <f>H194*I194</f>
        <v>19448</v>
      </c>
      <c r="K194" t="s">
        <v>799</v>
      </c>
      <c r="L194" s="1">
        <v>43102</v>
      </c>
      <c r="M194" s="1">
        <v>43463</v>
      </c>
      <c r="N194" t="s">
        <v>1063</v>
      </c>
      <c r="O194" t="s">
        <v>1082</v>
      </c>
    </row>
    <row r="195" spans="1:15" x14ac:dyDescent="0.25">
      <c r="A195" t="s">
        <v>1069</v>
      </c>
      <c r="B195" t="s">
        <v>1077</v>
      </c>
      <c r="C195" t="s">
        <v>1072</v>
      </c>
      <c r="D195" s="3" t="s">
        <v>1068</v>
      </c>
      <c r="E195" t="s">
        <v>47</v>
      </c>
      <c r="G195" s="3" t="s">
        <v>1080</v>
      </c>
      <c r="H195">
        <f>52*1</f>
        <v>52</v>
      </c>
      <c r="I195">
        <f>SUMIF(USKURZZS,N195,USRATES)</f>
        <v>93.5</v>
      </c>
      <c r="J195" s="9">
        <f>H195*I195</f>
        <v>4862</v>
      </c>
      <c r="K195" t="s">
        <v>799</v>
      </c>
      <c r="L195" s="1">
        <v>43102</v>
      </c>
      <c r="M195" s="1">
        <v>43463</v>
      </c>
      <c r="N195" t="s">
        <v>1063</v>
      </c>
      <c r="O195" t="s">
        <v>1083</v>
      </c>
    </row>
    <row r="196" spans="1:15" x14ac:dyDescent="0.25">
      <c r="A196" t="s">
        <v>1069</v>
      </c>
      <c r="B196" t="s">
        <v>1078</v>
      </c>
      <c r="C196" t="s">
        <v>1072</v>
      </c>
      <c r="D196" s="3" t="s">
        <v>1067</v>
      </c>
      <c r="E196" t="s">
        <v>47</v>
      </c>
      <c r="G196" s="3" t="s">
        <v>1081</v>
      </c>
      <c r="H196">
        <f>52*2</f>
        <v>104</v>
      </c>
      <c r="I196">
        <f>SUMIF(USKURZZS,N196,USRATES)</f>
        <v>93.5</v>
      </c>
      <c r="J196" s="9">
        <f>H196*I196</f>
        <v>9724</v>
      </c>
      <c r="K196" t="s">
        <v>799</v>
      </c>
      <c r="L196" s="1">
        <v>43102</v>
      </c>
      <c r="M196" s="1">
        <v>43463</v>
      </c>
      <c r="N196" t="s">
        <v>1063</v>
      </c>
      <c r="O196" t="s">
        <v>1084</v>
      </c>
    </row>
    <row r="197" spans="1:15" x14ac:dyDescent="0.25">
      <c r="A197" t="s">
        <v>730</v>
      </c>
      <c r="B197" t="s">
        <v>731</v>
      </c>
      <c r="D197" s="3" t="s">
        <v>732</v>
      </c>
      <c r="E197" t="s">
        <v>51</v>
      </c>
      <c r="G197" s="3" t="s">
        <v>781</v>
      </c>
      <c r="H197">
        <f>SUMIF(C:C,B197,H:H)</f>
        <v>8501</v>
      </c>
      <c r="I197" s="10">
        <v>0</v>
      </c>
      <c r="J197" s="9">
        <f>SUMIF(C:C,B197,J:J)</f>
        <v>964169.6</v>
      </c>
      <c r="K197" t="s">
        <v>360</v>
      </c>
      <c r="L197" s="1">
        <v>43102</v>
      </c>
      <c r="M197" s="1">
        <v>43463</v>
      </c>
      <c r="O197" t="s">
        <v>362</v>
      </c>
    </row>
    <row r="198" spans="1:15" x14ac:dyDescent="0.25">
      <c r="A198" t="s">
        <v>730</v>
      </c>
      <c r="B198" t="s">
        <v>733</v>
      </c>
      <c r="C198" t="s">
        <v>731</v>
      </c>
      <c r="D198" s="3" t="s">
        <v>734</v>
      </c>
      <c r="E198" t="s">
        <v>16</v>
      </c>
      <c r="G198" s="3" t="s">
        <v>782</v>
      </c>
      <c r="H198">
        <f>SUMIF(C:C,B198,H:H)</f>
        <v>3287</v>
      </c>
      <c r="I198" s="10">
        <f>J198/H198</f>
        <v>88.236264070581072</v>
      </c>
      <c r="J198" s="9">
        <f>SUMIF(C:C,B198,J:J)</f>
        <v>290032.59999999998</v>
      </c>
      <c r="K198" t="s">
        <v>360</v>
      </c>
      <c r="L198" s="1">
        <v>43102</v>
      </c>
      <c r="M198" s="1">
        <v>43463</v>
      </c>
      <c r="O198" t="s">
        <v>362</v>
      </c>
    </row>
    <row r="199" spans="1:15" x14ac:dyDescent="0.25">
      <c r="A199" t="s">
        <v>730</v>
      </c>
      <c r="B199" t="s">
        <v>738</v>
      </c>
      <c r="C199" t="s">
        <v>733</v>
      </c>
      <c r="D199" s="3" t="s">
        <v>739</v>
      </c>
      <c r="E199" t="s">
        <v>24</v>
      </c>
      <c r="G199" s="3" t="s">
        <v>1404</v>
      </c>
      <c r="H199">
        <f>SUMIF(C:C,B199,H:H)</f>
        <v>1212</v>
      </c>
      <c r="I199" s="10">
        <f>J199/H199</f>
        <v>94.017986798679871</v>
      </c>
      <c r="J199" s="9">
        <f>SUMIF(C:C,B199,J:J)</f>
        <v>113949.8</v>
      </c>
      <c r="K199" t="s">
        <v>360</v>
      </c>
      <c r="L199" s="1">
        <v>43102</v>
      </c>
      <c r="M199" s="1">
        <v>43463</v>
      </c>
      <c r="O199" t="s">
        <v>362</v>
      </c>
    </row>
    <row r="200" spans="1:15" x14ac:dyDescent="0.25">
      <c r="A200" t="s">
        <v>730</v>
      </c>
      <c r="B200" t="s">
        <v>767</v>
      </c>
      <c r="C200" t="s">
        <v>738</v>
      </c>
      <c r="D200" s="3" t="s">
        <v>768</v>
      </c>
      <c r="E200" t="s">
        <v>47</v>
      </c>
      <c r="G200" s="3" t="s">
        <v>768</v>
      </c>
      <c r="H200">
        <v>120</v>
      </c>
      <c r="I200">
        <f>SUMIF(USKURZZS,N200,USRATES)</f>
        <v>93.5</v>
      </c>
      <c r="J200" s="9">
        <f>H200*I200</f>
        <v>11220</v>
      </c>
      <c r="K200" t="s">
        <v>799</v>
      </c>
      <c r="L200" s="1">
        <v>43102</v>
      </c>
      <c r="M200" s="1">
        <v>43463</v>
      </c>
      <c r="N200" t="s">
        <v>1061</v>
      </c>
      <c r="O200" t="s">
        <v>362</v>
      </c>
    </row>
    <row r="201" spans="1:15" x14ac:dyDescent="0.25">
      <c r="A201" t="s">
        <v>730</v>
      </c>
      <c r="B201" t="s">
        <v>769</v>
      </c>
      <c r="C201" t="s">
        <v>738</v>
      </c>
      <c r="D201" s="3" t="s">
        <v>770</v>
      </c>
      <c r="E201" t="s">
        <v>47</v>
      </c>
      <c r="G201" s="3" t="s">
        <v>770</v>
      </c>
      <c r="H201">
        <f>4*52</f>
        <v>208</v>
      </c>
      <c r="I201">
        <f>SUMIF(USKURZZS,N201,USRATES)</f>
        <v>93.5</v>
      </c>
      <c r="J201" s="9">
        <f>H201*I201</f>
        <v>19448</v>
      </c>
      <c r="K201" t="s">
        <v>799</v>
      </c>
      <c r="L201" s="1">
        <v>43102</v>
      </c>
      <c r="M201" s="1">
        <v>43463</v>
      </c>
      <c r="N201" t="s">
        <v>1061</v>
      </c>
      <c r="O201" t="s">
        <v>362</v>
      </c>
    </row>
    <row r="202" spans="1:15" x14ac:dyDescent="0.25">
      <c r="A202" t="s">
        <v>730</v>
      </c>
      <c r="B202" t="s">
        <v>771</v>
      </c>
      <c r="C202" t="s">
        <v>738</v>
      </c>
      <c r="D202" s="3" t="s">
        <v>780</v>
      </c>
      <c r="E202" t="s">
        <v>47</v>
      </c>
      <c r="G202" s="3" t="s">
        <v>780</v>
      </c>
      <c r="H202">
        <v>192</v>
      </c>
      <c r="I202">
        <f>SUMIF(USKURZZS,N202,USRATES)</f>
        <v>93.5</v>
      </c>
      <c r="J202" s="9">
        <f>H202*I202</f>
        <v>17952</v>
      </c>
      <c r="K202" t="s">
        <v>799</v>
      </c>
      <c r="L202" s="1">
        <v>43102</v>
      </c>
      <c r="M202" s="1">
        <v>43463</v>
      </c>
      <c r="N202" t="s">
        <v>1061</v>
      </c>
      <c r="O202" t="s">
        <v>362</v>
      </c>
    </row>
    <row r="203" spans="1:15" x14ac:dyDescent="0.25">
      <c r="A203" t="s">
        <v>730</v>
      </c>
      <c r="B203" t="s">
        <v>774</v>
      </c>
      <c r="C203" t="s">
        <v>738</v>
      </c>
      <c r="D203" s="3" t="s">
        <v>779</v>
      </c>
      <c r="E203" t="s">
        <v>47</v>
      </c>
      <c r="G203" s="3" t="s">
        <v>779</v>
      </c>
      <c r="H203">
        <f>52*2</f>
        <v>104</v>
      </c>
      <c r="I203">
        <f>SUMIF(USKURZZS,N203,USRATES)</f>
        <v>93.5</v>
      </c>
      <c r="J203" s="9">
        <f>H203*I203</f>
        <v>9724</v>
      </c>
      <c r="K203" t="s">
        <v>799</v>
      </c>
      <c r="L203" s="1">
        <v>43102</v>
      </c>
      <c r="M203" s="1">
        <v>43463</v>
      </c>
      <c r="N203" t="s">
        <v>1061</v>
      </c>
      <c r="O203" t="s">
        <v>362</v>
      </c>
    </row>
    <row r="204" spans="1:15" x14ac:dyDescent="0.25">
      <c r="A204" t="s">
        <v>730</v>
      </c>
      <c r="B204" t="s">
        <v>775</v>
      </c>
      <c r="C204" t="s">
        <v>738</v>
      </c>
      <c r="D204" s="3" t="s">
        <v>776</v>
      </c>
      <c r="E204" t="s">
        <v>47</v>
      </c>
      <c r="G204" s="3" t="s">
        <v>776</v>
      </c>
      <c r="H204">
        <f>SUMIF(C:C,B204,H:H)</f>
        <v>120</v>
      </c>
      <c r="I204" s="10">
        <f>J204/H204</f>
        <v>93.5</v>
      </c>
      <c r="J204" s="9">
        <f>SUMIF(C:C,B204,J:J)</f>
        <v>11220</v>
      </c>
      <c r="K204" t="s">
        <v>360</v>
      </c>
      <c r="L204" s="1">
        <v>43102</v>
      </c>
      <c r="M204" s="1">
        <v>43463</v>
      </c>
      <c r="O204" t="s">
        <v>362</v>
      </c>
    </row>
    <row r="205" spans="1:15" x14ac:dyDescent="0.25">
      <c r="A205" t="s">
        <v>730</v>
      </c>
      <c r="B205" t="s">
        <v>797</v>
      </c>
      <c r="C205" t="s">
        <v>775</v>
      </c>
      <c r="D205" s="3" t="s">
        <v>798</v>
      </c>
      <c r="E205" t="s">
        <v>67</v>
      </c>
      <c r="G205" s="3" t="s">
        <v>798</v>
      </c>
      <c r="H205">
        <v>120</v>
      </c>
      <c r="I205">
        <f>SUMIF(USKURZZS,N205,USRATES)</f>
        <v>93.5</v>
      </c>
      <c r="J205" s="9">
        <f>H205*I205</f>
        <v>11220</v>
      </c>
      <c r="K205" t="s">
        <v>799</v>
      </c>
      <c r="L205" s="1">
        <v>43102</v>
      </c>
      <c r="M205" s="1">
        <v>43463</v>
      </c>
      <c r="N205" t="s">
        <v>1061</v>
      </c>
      <c r="O205" t="s">
        <v>362</v>
      </c>
    </row>
    <row r="206" spans="1:15" x14ac:dyDescent="0.25">
      <c r="A206" t="s">
        <v>730</v>
      </c>
      <c r="B206" t="s">
        <v>777</v>
      </c>
      <c r="C206" t="s">
        <v>738</v>
      </c>
      <c r="D206" s="3" t="s">
        <v>778</v>
      </c>
      <c r="E206" t="s">
        <v>47</v>
      </c>
      <c r="G206" s="3" t="s">
        <v>778</v>
      </c>
      <c r="H206">
        <f>SUMIF(C:C,B206,H:H)</f>
        <v>468</v>
      </c>
      <c r="I206" s="10">
        <f>J206/H206</f>
        <v>87.149145299145303</v>
      </c>
      <c r="J206" s="9">
        <f>SUMIF(C:C,B206,J:J)</f>
        <v>40785.800000000003</v>
      </c>
      <c r="K206" t="s">
        <v>360</v>
      </c>
      <c r="L206" s="1">
        <v>43102</v>
      </c>
      <c r="M206" s="1">
        <v>43463</v>
      </c>
      <c r="O206" t="s">
        <v>1406</v>
      </c>
    </row>
    <row r="207" spans="1:15" x14ac:dyDescent="0.25">
      <c r="A207" t="s">
        <v>730</v>
      </c>
      <c r="B207" t="s">
        <v>786</v>
      </c>
      <c r="C207" t="s">
        <v>777</v>
      </c>
      <c r="D207" s="3" t="s">
        <v>787</v>
      </c>
      <c r="E207" t="s">
        <v>67</v>
      </c>
      <c r="G207" s="3" t="s">
        <v>787</v>
      </c>
      <c r="H207">
        <v>120</v>
      </c>
      <c r="I207">
        <f t="shared" ref="I207:I212" si="24">SUMIF(USKURZZS,N207,USRATES)</f>
        <v>93.5</v>
      </c>
      <c r="J207" s="9">
        <f t="shared" ref="J207:J212" si="25">H207*I207</f>
        <v>11220</v>
      </c>
      <c r="K207" t="s">
        <v>799</v>
      </c>
      <c r="L207" s="1">
        <v>43102</v>
      </c>
      <c r="M207" s="1">
        <v>43463</v>
      </c>
      <c r="N207" t="s">
        <v>1061</v>
      </c>
      <c r="O207" t="s">
        <v>362</v>
      </c>
    </row>
    <row r="208" spans="1:15" x14ac:dyDescent="0.25">
      <c r="A208" t="s">
        <v>730</v>
      </c>
      <c r="B208" t="s">
        <v>795</v>
      </c>
      <c r="C208" t="s">
        <v>777</v>
      </c>
      <c r="D208" s="3" t="s">
        <v>796</v>
      </c>
      <c r="E208" t="s">
        <v>67</v>
      </c>
      <c r="G208" s="3" t="s">
        <v>796</v>
      </c>
      <c r="H208">
        <f>2*38.5</f>
        <v>77</v>
      </c>
      <c r="I208">
        <f t="shared" si="24"/>
        <v>93.5</v>
      </c>
      <c r="J208" s="9">
        <f t="shared" si="25"/>
        <v>7199.5</v>
      </c>
      <c r="K208" t="s">
        <v>799</v>
      </c>
      <c r="L208" s="1">
        <v>43102</v>
      </c>
      <c r="M208" s="1">
        <v>43463</v>
      </c>
      <c r="N208" t="s">
        <v>1063</v>
      </c>
      <c r="O208" t="s">
        <v>362</v>
      </c>
    </row>
    <row r="209" spans="1:15" x14ac:dyDescent="0.25">
      <c r="A209" t="s">
        <v>730</v>
      </c>
      <c r="B209" t="s">
        <v>788</v>
      </c>
      <c r="C209" t="s">
        <v>777</v>
      </c>
      <c r="D209" s="3" t="s">
        <v>791</v>
      </c>
      <c r="E209" t="s">
        <v>67</v>
      </c>
      <c r="G209" s="3" t="s">
        <v>791</v>
      </c>
      <c r="H209">
        <f>2*38.5</f>
        <v>77</v>
      </c>
      <c r="I209">
        <f t="shared" si="24"/>
        <v>93.5</v>
      </c>
      <c r="J209" s="9">
        <f t="shared" si="25"/>
        <v>7199.5</v>
      </c>
      <c r="K209" t="s">
        <v>799</v>
      </c>
      <c r="L209" s="1">
        <v>43102</v>
      </c>
      <c r="M209" s="1">
        <v>43463</v>
      </c>
      <c r="N209" t="s">
        <v>1062</v>
      </c>
      <c r="O209" t="s">
        <v>362</v>
      </c>
    </row>
    <row r="210" spans="1:15" x14ac:dyDescent="0.25">
      <c r="A210" t="s">
        <v>730</v>
      </c>
      <c r="B210" t="s">
        <v>789</v>
      </c>
      <c r="C210" t="s">
        <v>777</v>
      </c>
      <c r="D210" s="3" t="s">
        <v>792</v>
      </c>
      <c r="E210" t="s">
        <v>67</v>
      </c>
      <c r="G210" s="3" t="s">
        <v>792</v>
      </c>
      <c r="H210">
        <f>2*38.5</f>
        <v>77</v>
      </c>
      <c r="I210">
        <f t="shared" si="24"/>
        <v>74.2</v>
      </c>
      <c r="J210" s="9">
        <f t="shared" si="25"/>
        <v>5713.4000000000005</v>
      </c>
      <c r="K210" t="s">
        <v>799</v>
      </c>
      <c r="L210" s="1">
        <v>43102</v>
      </c>
      <c r="M210" s="1">
        <v>43463</v>
      </c>
      <c r="N210" t="s">
        <v>1064</v>
      </c>
      <c r="O210" t="s">
        <v>362</v>
      </c>
    </row>
    <row r="211" spans="1:15" x14ac:dyDescent="0.25">
      <c r="A211" t="s">
        <v>730</v>
      </c>
      <c r="B211" t="s">
        <v>790</v>
      </c>
      <c r="C211" t="s">
        <v>777</v>
      </c>
      <c r="D211" s="3" t="s">
        <v>793</v>
      </c>
      <c r="E211" t="s">
        <v>67</v>
      </c>
      <c r="G211" s="3" t="s">
        <v>793</v>
      </c>
      <c r="H211">
        <f>2*38.5</f>
        <v>77</v>
      </c>
      <c r="I211">
        <f t="shared" si="24"/>
        <v>74.2</v>
      </c>
      <c r="J211" s="9">
        <f t="shared" si="25"/>
        <v>5713.4000000000005</v>
      </c>
      <c r="K211" t="s">
        <v>799</v>
      </c>
      <c r="L211" s="1">
        <v>43102</v>
      </c>
      <c r="M211" s="1">
        <v>43463</v>
      </c>
      <c r="N211" t="s">
        <v>1065</v>
      </c>
      <c r="O211" t="s">
        <v>362</v>
      </c>
    </row>
    <row r="212" spans="1:15" x14ac:dyDescent="0.25">
      <c r="A212" t="s">
        <v>730</v>
      </c>
      <c r="B212" t="s">
        <v>1099</v>
      </c>
      <c r="C212" t="s">
        <v>777</v>
      </c>
      <c r="D212" s="3" t="s">
        <v>794</v>
      </c>
      <c r="E212" t="s">
        <v>67</v>
      </c>
      <c r="G212" s="3" t="s">
        <v>794</v>
      </c>
      <c r="H212">
        <v>40</v>
      </c>
      <c r="I212">
        <f t="shared" si="24"/>
        <v>93.5</v>
      </c>
      <c r="J212" s="9">
        <f t="shared" si="25"/>
        <v>3740</v>
      </c>
      <c r="K212" t="s">
        <v>799</v>
      </c>
      <c r="L212" s="1">
        <v>43102</v>
      </c>
      <c r="M212" s="1">
        <v>43463</v>
      </c>
      <c r="N212" t="s">
        <v>28</v>
      </c>
      <c r="O212" t="s">
        <v>362</v>
      </c>
    </row>
    <row r="213" spans="1:15" x14ac:dyDescent="0.25">
      <c r="A213" t="s">
        <v>730</v>
      </c>
      <c r="B213" t="s">
        <v>1402</v>
      </c>
      <c r="C213" t="s">
        <v>738</v>
      </c>
      <c r="D213" s="3" t="s">
        <v>1403</v>
      </c>
      <c r="E213" t="s">
        <v>47</v>
      </c>
      <c r="G213" s="3" t="s">
        <v>1405</v>
      </c>
      <c r="H213">
        <v>0</v>
      </c>
      <c r="I213">
        <v>0</v>
      </c>
      <c r="J213" s="9">
        <v>3600</v>
      </c>
      <c r="K213" t="s">
        <v>799</v>
      </c>
      <c r="L213" s="1">
        <v>43102</v>
      </c>
      <c r="M213" s="1">
        <v>43463</v>
      </c>
      <c r="O213" t="s">
        <v>362</v>
      </c>
    </row>
    <row r="214" spans="1:15" x14ac:dyDescent="0.25">
      <c r="A214" t="s">
        <v>730</v>
      </c>
      <c r="B214" t="s">
        <v>735</v>
      </c>
      <c r="C214" t="s">
        <v>733</v>
      </c>
      <c r="D214" s="3" t="s">
        <v>736</v>
      </c>
      <c r="E214" t="s">
        <v>24</v>
      </c>
      <c r="G214" s="3" t="s">
        <v>859</v>
      </c>
      <c r="H214">
        <f>SUMIF(C:C,B214,H:H)</f>
        <v>363</v>
      </c>
      <c r="I214" s="10">
        <f>J214/H214</f>
        <v>88.980716253443532</v>
      </c>
      <c r="J214" s="9">
        <f>SUMIF(C:C,B214,J:J)</f>
        <v>32300</v>
      </c>
      <c r="K214" t="s">
        <v>360</v>
      </c>
      <c r="L214" s="1">
        <v>43102</v>
      </c>
      <c r="M214" s="1">
        <v>43463</v>
      </c>
      <c r="O214" t="s">
        <v>362</v>
      </c>
    </row>
    <row r="215" spans="1:15" x14ac:dyDescent="0.25">
      <c r="A215" t="s">
        <v>730</v>
      </c>
      <c r="B215" t="s">
        <v>800</v>
      </c>
      <c r="C215" t="s">
        <v>735</v>
      </c>
      <c r="D215" s="3" t="s">
        <v>807</v>
      </c>
      <c r="E215" t="s">
        <v>47</v>
      </c>
      <c r="G215" s="3" t="s">
        <v>860</v>
      </c>
      <c r="H215">
        <f>SUMIF(C:C,B215,H:H)</f>
        <v>72</v>
      </c>
      <c r="I215" s="10">
        <f>J215/H215</f>
        <v>93.5</v>
      </c>
      <c r="J215" s="9">
        <f>SUMIF(C:C,B215,J:J)</f>
        <v>6732</v>
      </c>
      <c r="K215" t="s">
        <v>360</v>
      </c>
      <c r="L215" s="1">
        <v>43102</v>
      </c>
      <c r="M215" s="1">
        <v>43463</v>
      </c>
      <c r="O215" t="s">
        <v>816</v>
      </c>
    </row>
    <row r="216" spans="1:15" x14ac:dyDescent="0.25">
      <c r="A216" t="s">
        <v>730</v>
      </c>
      <c r="B216" t="s">
        <v>801</v>
      </c>
      <c r="C216" t="s">
        <v>800</v>
      </c>
      <c r="D216" s="3" t="s">
        <v>808</v>
      </c>
      <c r="E216" t="s">
        <v>67</v>
      </c>
      <c r="G216" s="3" t="s">
        <v>808</v>
      </c>
      <c r="H216">
        <v>72</v>
      </c>
      <c r="I216">
        <f>SUMIF(USKURZZS,N216,USRATES)</f>
        <v>93.5</v>
      </c>
      <c r="J216" s="9">
        <f>H216*I216</f>
        <v>6732</v>
      </c>
      <c r="K216" t="s">
        <v>799</v>
      </c>
      <c r="L216" s="1">
        <v>43102</v>
      </c>
      <c r="M216" s="1">
        <v>43463</v>
      </c>
      <c r="N216" t="s">
        <v>28</v>
      </c>
      <c r="O216" t="s">
        <v>362</v>
      </c>
    </row>
    <row r="217" spans="1:15" x14ac:dyDescent="0.25">
      <c r="A217" t="s">
        <v>730</v>
      </c>
      <c r="B217" t="s">
        <v>802</v>
      </c>
      <c r="C217" t="s">
        <v>735</v>
      </c>
      <c r="D217" s="3" t="s">
        <v>805</v>
      </c>
      <c r="E217" t="s">
        <v>47</v>
      </c>
      <c r="G217" s="3" t="s">
        <v>861</v>
      </c>
      <c r="H217">
        <f>SUMIF(C:C,B217,H:H)</f>
        <v>25</v>
      </c>
      <c r="I217" s="10">
        <f>J217/H217</f>
        <v>93.5</v>
      </c>
      <c r="J217" s="9">
        <f>SUMIF(C:C,B217,J:J)</f>
        <v>2337.5</v>
      </c>
      <c r="K217" t="s">
        <v>360</v>
      </c>
      <c r="L217" s="1">
        <v>43102</v>
      </c>
      <c r="M217" s="1">
        <v>43463</v>
      </c>
      <c r="O217" t="s">
        <v>817</v>
      </c>
    </row>
    <row r="218" spans="1:15" x14ac:dyDescent="0.25">
      <c r="A218" t="s">
        <v>730</v>
      </c>
      <c r="B218" t="s">
        <v>809</v>
      </c>
      <c r="C218" t="s">
        <v>802</v>
      </c>
      <c r="D218" s="3" t="s">
        <v>806</v>
      </c>
      <c r="E218" t="s">
        <v>67</v>
      </c>
      <c r="G218" s="3" t="s">
        <v>806</v>
      </c>
      <c r="H218">
        <v>25</v>
      </c>
      <c r="I218">
        <f>SUMIF(USKURZZS,N218,USRATES)</f>
        <v>93.5</v>
      </c>
      <c r="J218" s="9">
        <f>H218*I218</f>
        <v>2337.5</v>
      </c>
      <c r="K218" t="s">
        <v>799</v>
      </c>
      <c r="L218" s="1">
        <v>43102</v>
      </c>
      <c r="M218" s="1">
        <v>43463</v>
      </c>
      <c r="N218" t="s">
        <v>28</v>
      </c>
      <c r="O218" t="s">
        <v>362</v>
      </c>
    </row>
    <row r="219" spans="1:15" x14ac:dyDescent="0.25">
      <c r="A219" t="s">
        <v>730</v>
      </c>
      <c r="B219" t="s">
        <v>804</v>
      </c>
      <c r="C219" t="s">
        <v>735</v>
      </c>
      <c r="D219" s="3" t="s">
        <v>803</v>
      </c>
      <c r="E219" t="s">
        <v>47</v>
      </c>
      <c r="G219" s="3" t="s">
        <v>803</v>
      </c>
      <c r="H219">
        <f>SUMIF(C:C,B219,H:H)</f>
        <v>75</v>
      </c>
      <c r="I219" s="10">
        <f>J219/H219</f>
        <v>90.926666666666662</v>
      </c>
      <c r="J219" s="9">
        <f>SUMIF(C:C,B219,J:J)</f>
        <v>6819.5</v>
      </c>
      <c r="K219" t="s">
        <v>360</v>
      </c>
      <c r="L219" s="1">
        <v>43102</v>
      </c>
      <c r="M219" s="1">
        <v>43463</v>
      </c>
      <c r="O219" t="s">
        <v>362</v>
      </c>
    </row>
    <row r="220" spans="1:15" x14ac:dyDescent="0.25">
      <c r="A220" t="s">
        <v>730</v>
      </c>
      <c r="B220" t="s">
        <v>811</v>
      </c>
      <c r="C220" t="s">
        <v>804</v>
      </c>
      <c r="D220" s="3" t="s">
        <v>812</v>
      </c>
      <c r="E220" t="s">
        <v>67</v>
      </c>
      <c r="G220" s="3" t="s">
        <v>812</v>
      </c>
      <c r="H220">
        <v>10</v>
      </c>
      <c r="I220">
        <f>SUMIF(USKURZZS,N220,USRATES)</f>
        <v>93.5</v>
      </c>
      <c r="J220" s="9">
        <f>H220*I220</f>
        <v>935</v>
      </c>
      <c r="K220" t="s">
        <v>799</v>
      </c>
      <c r="L220" s="1">
        <v>43102</v>
      </c>
      <c r="M220" s="1">
        <v>43463</v>
      </c>
      <c r="N220" t="s">
        <v>28</v>
      </c>
      <c r="O220" t="s">
        <v>362</v>
      </c>
    </row>
    <row r="221" spans="1:15" x14ac:dyDescent="0.25">
      <c r="A221" t="s">
        <v>730</v>
      </c>
      <c r="B221" t="s">
        <v>818</v>
      </c>
      <c r="C221" t="s">
        <v>804</v>
      </c>
      <c r="D221" s="3" t="s">
        <v>813</v>
      </c>
      <c r="E221" t="s">
        <v>67</v>
      </c>
      <c r="G221" s="3" t="s">
        <v>813</v>
      </c>
      <c r="H221">
        <v>10</v>
      </c>
      <c r="I221">
        <f>SUMIF(USKURZZS,N221,USRATES)</f>
        <v>74.2</v>
      </c>
      <c r="J221" s="9">
        <f>H221*I221</f>
        <v>742</v>
      </c>
      <c r="K221" t="s">
        <v>799</v>
      </c>
      <c r="L221" s="1">
        <v>43102</v>
      </c>
      <c r="M221" s="1">
        <v>43463</v>
      </c>
      <c r="N221" t="s">
        <v>141</v>
      </c>
      <c r="O221" t="s">
        <v>362</v>
      </c>
    </row>
    <row r="222" spans="1:15" x14ac:dyDescent="0.25">
      <c r="A222" t="s">
        <v>730</v>
      </c>
      <c r="B222" t="s">
        <v>819</v>
      </c>
      <c r="C222" t="s">
        <v>804</v>
      </c>
      <c r="D222" s="3" t="s">
        <v>814</v>
      </c>
      <c r="E222" t="s">
        <v>67</v>
      </c>
      <c r="G222" s="3" t="s">
        <v>814</v>
      </c>
      <c r="H222">
        <v>25</v>
      </c>
      <c r="I222">
        <f>SUMIF(USKURZZS,N222,USRATES)</f>
        <v>93.5</v>
      </c>
      <c r="J222" s="9">
        <f>H222*I222</f>
        <v>2337.5</v>
      </c>
      <c r="K222" t="s">
        <v>799</v>
      </c>
      <c r="L222" s="1">
        <v>43102</v>
      </c>
      <c r="M222" s="1">
        <v>43463</v>
      </c>
      <c r="N222" t="s">
        <v>1063</v>
      </c>
      <c r="O222" t="s">
        <v>362</v>
      </c>
    </row>
    <row r="223" spans="1:15" x14ac:dyDescent="0.25">
      <c r="A223" t="s">
        <v>730</v>
      </c>
      <c r="B223" t="s">
        <v>820</v>
      </c>
      <c r="C223" t="s">
        <v>804</v>
      </c>
      <c r="D223" s="3" t="s">
        <v>815</v>
      </c>
      <c r="E223" t="s">
        <v>67</v>
      </c>
      <c r="G223" s="3" t="s">
        <v>815</v>
      </c>
      <c r="H223">
        <v>30</v>
      </c>
      <c r="I223">
        <f>SUMIF(USKURZZS,N223,USRATES)</f>
        <v>93.5</v>
      </c>
      <c r="J223" s="9">
        <f>H223*I223</f>
        <v>2805</v>
      </c>
      <c r="K223" t="s">
        <v>799</v>
      </c>
      <c r="L223" s="1">
        <v>43102</v>
      </c>
      <c r="M223" s="1">
        <v>43463</v>
      </c>
      <c r="N223" t="s">
        <v>1062</v>
      </c>
      <c r="O223" t="s">
        <v>362</v>
      </c>
    </row>
    <row r="224" spans="1:15" x14ac:dyDescent="0.25">
      <c r="A224" t="s">
        <v>730</v>
      </c>
      <c r="B224" t="s">
        <v>823</v>
      </c>
      <c r="C224" t="s">
        <v>735</v>
      </c>
      <c r="D224" s="3" t="s">
        <v>810</v>
      </c>
      <c r="E224" t="s">
        <v>47</v>
      </c>
      <c r="G224" s="3" t="s">
        <v>810</v>
      </c>
      <c r="H224">
        <f>SUMIF(C:C,B224,H:H)</f>
        <v>66</v>
      </c>
      <c r="I224" s="10">
        <f>J224/H224</f>
        <v>90.575757575757578</v>
      </c>
      <c r="J224" s="9">
        <f>SUMIF(C:C,B224,J:J)</f>
        <v>5978</v>
      </c>
      <c r="K224" t="s">
        <v>360</v>
      </c>
      <c r="L224" s="1">
        <v>43102</v>
      </c>
      <c r="M224" s="1">
        <v>43463</v>
      </c>
      <c r="O224" t="s">
        <v>362</v>
      </c>
    </row>
    <row r="225" spans="1:15" x14ac:dyDescent="0.25">
      <c r="A225" t="s">
        <v>730</v>
      </c>
      <c r="B225" t="s">
        <v>824</v>
      </c>
      <c r="C225" t="s">
        <v>823</v>
      </c>
      <c r="D225" s="3" t="s">
        <v>1044</v>
      </c>
      <c r="E225" t="s">
        <v>67</v>
      </c>
      <c r="G225" s="3" t="s">
        <v>1044</v>
      </c>
      <c r="H225">
        <v>40</v>
      </c>
      <c r="I225">
        <f>SUMIF(USKURZZS,N225,USRATES)</f>
        <v>93.5</v>
      </c>
      <c r="J225" s="9">
        <f t="shared" ref="J225:J233" si="26">H225*I225</f>
        <v>3740</v>
      </c>
      <c r="K225" t="s">
        <v>799</v>
      </c>
      <c r="L225" s="1">
        <v>43102</v>
      </c>
      <c r="M225" s="1">
        <v>43463</v>
      </c>
      <c r="N225" t="s">
        <v>28</v>
      </c>
      <c r="O225" t="s">
        <v>362</v>
      </c>
    </row>
    <row r="226" spans="1:15" x14ac:dyDescent="0.25">
      <c r="A226" t="s">
        <v>730</v>
      </c>
      <c r="B226" t="s">
        <v>825</v>
      </c>
      <c r="C226" t="s">
        <v>823</v>
      </c>
      <c r="D226" s="3" t="s">
        <v>1043</v>
      </c>
      <c r="E226" t="s">
        <v>67</v>
      </c>
      <c r="G226" s="3" t="s">
        <v>1043</v>
      </c>
      <c r="H226">
        <v>10</v>
      </c>
      <c r="I226">
        <f>SUMIF(USKURZZS,N226,USRATES)</f>
        <v>74.2</v>
      </c>
      <c r="J226" s="9">
        <f t="shared" si="26"/>
        <v>742</v>
      </c>
      <c r="K226" t="s">
        <v>799</v>
      </c>
      <c r="L226" s="1">
        <v>43102</v>
      </c>
      <c r="M226" s="1">
        <v>43463</v>
      </c>
      <c r="N226" t="s">
        <v>141</v>
      </c>
      <c r="O226" t="s">
        <v>362</v>
      </c>
    </row>
    <row r="227" spans="1:15" x14ac:dyDescent="0.25">
      <c r="A227" t="s">
        <v>730</v>
      </c>
      <c r="B227" t="s">
        <v>826</v>
      </c>
      <c r="C227" t="s">
        <v>823</v>
      </c>
      <c r="D227" s="3" t="s">
        <v>821</v>
      </c>
      <c r="E227" t="s">
        <v>67</v>
      </c>
      <c r="G227" s="3" t="s">
        <v>821</v>
      </c>
      <c r="H227">
        <v>8</v>
      </c>
      <c r="I227">
        <f>SUMIF(USKURZZS,N227,USRATES)</f>
        <v>93.5</v>
      </c>
      <c r="J227" s="9">
        <f t="shared" si="26"/>
        <v>748</v>
      </c>
      <c r="K227" t="s">
        <v>799</v>
      </c>
      <c r="L227" s="1">
        <v>43102</v>
      </c>
      <c r="M227" s="1">
        <v>43463</v>
      </c>
      <c r="N227" t="s">
        <v>1063</v>
      </c>
      <c r="O227" t="s">
        <v>362</v>
      </c>
    </row>
    <row r="228" spans="1:15" x14ac:dyDescent="0.25">
      <c r="A228" t="s">
        <v>730</v>
      </c>
      <c r="B228" t="s">
        <v>827</v>
      </c>
      <c r="C228" t="s">
        <v>823</v>
      </c>
      <c r="D228" s="3" t="s">
        <v>822</v>
      </c>
      <c r="E228" t="s">
        <v>67</v>
      </c>
      <c r="G228" s="3" t="s">
        <v>822</v>
      </c>
      <c r="H228">
        <v>8</v>
      </c>
      <c r="I228">
        <f>SUMIF(USKURZZS,N228,USRATES)</f>
        <v>93.5</v>
      </c>
      <c r="J228" s="9">
        <f t="shared" si="26"/>
        <v>748</v>
      </c>
      <c r="K228" t="s">
        <v>799</v>
      </c>
      <c r="L228" s="1">
        <v>43102</v>
      </c>
      <c r="M228" s="1">
        <v>43463</v>
      </c>
      <c r="N228" t="s">
        <v>1062</v>
      </c>
      <c r="O228" t="s">
        <v>362</v>
      </c>
    </row>
    <row r="229" spans="1:15" x14ac:dyDescent="0.25">
      <c r="A229" t="s">
        <v>730</v>
      </c>
      <c r="B229" t="s">
        <v>833</v>
      </c>
      <c r="C229" t="s">
        <v>735</v>
      </c>
      <c r="D229" s="3" t="s">
        <v>832</v>
      </c>
      <c r="E229" t="s">
        <v>47</v>
      </c>
      <c r="G229" s="3" t="s">
        <v>832</v>
      </c>
      <c r="H229">
        <f>SUMIF(C:C,B229,H:H)</f>
        <v>125</v>
      </c>
      <c r="I229" s="10">
        <f>J229/H229</f>
        <v>83.463999999999999</v>
      </c>
      <c r="J229" s="9">
        <f>SUMIF(C:C,B229,J:J)</f>
        <v>10433</v>
      </c>
      <c r="K229" t="s">
        <v>360</v>
      </c>
      <c r="L229" s="1">
        <v>43102</v>
      </c>
      <c r="M229" s="1">
        <v>43463</v>
      </c>
      <c r="O229" t="s">
        <v>362</v>
      </c>
    </row>
    <row r="230" spans="1:15" x14ac:dyDescent="0.25">
      <c r="A230" t="s">
        <v>730</v>
      </c>
      <c r="B230" t="s">
        <v>834</v>
      </c>
      <c r="C230" t="s">
        <v>833</v>
      </c>
      <c r="D230" s="3" t="s">
        <v>838</v>
      </c>
      <c r="E230" t="s">
        <v>67</v>
      </c>
      <c r="G230" s="3" t="s">
        <v>838</v>
      </c>
      <c r="H230">
        <v>40</v>
      </c>
      <c r="I230">
        <f>SUMIF(USKURZZS,N230,USRATES)</f>
        <v>93.5</v>
      </c>
      <c r="J230" s="9">
        <f t="shared" si="26"/>
        <v>3740</v>
      </c>
      <c r="K230" t="s">
        <v>799</v>
      </c>
      <c r="L230" s="1">
        <v>43102</v>
      </c>
      <c r="M230" s="1">
        <v>43463</v>
      </c>
      <c r="N230" t="s">
        <v>28</v>
      </c>
      <c r="O230" t="s">
        <v>362</v>
      </c>
    </row>
    <row r="231" spans="1:15" x14ac:dyDescent="0.25">
      <c r="A231" t="s">
        <v>730</v>
      </c>
      <c r="B231" t="s">
        <v>835</v>
      </c>
      <c r="C231" t="s">
        <v>833</v>
      </c>
      <c r="D231" s="3" t="s">
        <v>839</v>
      </c>
      <c r="E231" t="s">
        <v>67</v>
      </c>
      <c r="G231" s="3" t="s">
        <v>839</v>
      </c>
      <c r="H231">
        <v>40</v>
      </c>
      <c r="I231">
        <f>SUMIF(USKURZZS,N231,USRATES)</f>
        <v>74.2</v>
      </c>
      <c r="J231" s="9">
        <f t="shared" si="26"/>
        <v>2968</v>
      </c>
      <c r="K231" t="s">
        <v>799</v>
      </c>
      <c r="L231" s="1">
        <v>43102</v>
      </c>
      <c r="M231" s="1">
        <v>43463</v>
      </c>
      <c r="N231" t="s">
        <v>141</v>
      </c>
      <c r="O231" t="s">
        <v>362</v>
      </c>
    </row>
    <row r="232" spans="1:15" x14ac:dyDescent="0.25">
      <c r="A232" t="s">
        <v>730</v>
      </c>
      <c r="B232" t="s">
        <v>836</v>
      </c>
      <c r="C232" t="s">
        <v>833</v>
      </c>
      <c r="D232" s="3" t="s">
        <v>840</v>
      </c>
      <c r="E232" t="s">
        <v>67</v>
      </c>
      <c r="G232" s="3" t="s">
        <v>840</v>
      </c>
      <c r="H232">
        <v>20</v>
      </c>
      <c r="I232">
        <f>SUMIF(USKURZZS,N232,USRATES)</f>
        <v>93.5</v>
      </c>
      <c r="J232" s="9">
        <f t="shared" si="26"/>
        <v>1870</v>
      </c>
      <c r="K232" t="s">
        <v>799</v>
      </c>
      <c r="L232" s="1">
        <v>43102</v>
      </c>
      <c r="M232" s="1">
        <v>43463</v>
      </c>
      <c r="N232" t="s">
        <v>1062</v>
      </c>
      <c r="O232" t="s">
        <v>362</v>
      </c>
    </row>
    <row r="233" spans="1:15" x14ac:dyDescent="0.25">
      <c r="A233" t="s">
        <v>730</v>
      </c>
      <c r="B233" t="s">
        <v>837</v>
      </c>
      <c r="C233" t="s">
        <v>833</v>
      </c>
      <c r="D233" s="3" t="s">
        <v>841</v>
      </c>
      <c r="E233" t="s">
        <v>67</v>
      </c>
      <c r="G233" s="3" t="s">
        <v>841</v>
      </c>
      <c r="H233">
        <v>25</v>
      </c>
      <c r="I233">
        <f>SUMIF(USKURZZS,N233,USRATES)</f>
        <v>74.2</v>
      </c>
      <c r="J233" s="9">
        <f t="shared" si="26"/>
        <v>1855</v>
      </c>
      <c r="K233" t="s">
        <v>799</v>
      </c>
      <c r="L233" s="1">
        <v>43102</v>
      </c>
      <c r="M233" s="1">
        <v>43463</v>
      </c>
      <c r="N233" t="s">
        <v>1065</v>
      </c>
      <c r="O233" t="s">
        <v>362</v>
      </c>
    </row>
    <row r="234" spans="1:15" x14ac:dyDescent="0.25">
      <c r="A234" t="s">
        <v>730</v>
      </c>
      <c r="B234" t="s">
        <v>737</v>
      </c>
      <c r="C234" t="s">
        <v>733</v>
      </c>
      <c r="D234" s="3" t="s">
        <v>740</v>
      </c>
      <c r="E234" t="s">
        <v>24</v>
      </c>
      <c r="G234" s="3" t="s">
        <v>740</v>
      </c>
      <c r="H234">
        <f>SUMIF(C:C,B234,H:H)</f>
        <v>1102</v>
      </c>
      <c r="I234" s="10">
        <f>J234/H234</f>
        <v>84.322867513611612</v>
      </c>
      <c r="J234" s="9">
        <f>SUMIF(C:C,B234,J:J)</f>
        <v>92923.8</v>
      </c>
      <c r="K234" t="s">
        <v>360</v>
      </c>
      <c r="L234" s="1">
        <v>43102</v>
      </c>
      <c r="M234" s="1">
        <v>43463</v>
      </c>
      <c r="O234" t="s">
        <v>362</v>
      </c>
    </row>
    <row r="235" spans="1:15" x14ac:dyDescent="0.25">
      <c r="A235" t="s">
        <v>730</v>
      </c>
      <c r="B235" t="s">
        <v>845</v>
      </c>
      <c r="C235" t="s">
        <v>737</v>
      </c>
      <c r="D235" s="3" t="s">
        <v>846</v>
      </c>
      <c r="E235" t="s">
        <v>47</v>
      </c>
      <c r="G235" s="3" t="s">
        <v>970</v>
      </c>
      <c r="H235">
        <f>SUMIF(C:C,B235,H:H)</f>
        <v>72</v>
      </c>
      <c r="I235" s="10">
        <f>J235/H235</f>
        <v>87.066666666666663</v>
      </c>
      <c r="J235" s="9">
        <f>SUMIF(C:C,B235,J:J)</f>
        <v>6268.7999999999993</v>
      </c>
      <c r="K235" t="s">
        <v>360</v>
      </c>
      <c r="L235" s="1">
        <v>43102</v>
      </c>
      <c r="M235" s="1">
        <v>43463</v>
      </c>
      <c r="O235" t="s">
        <v>362</v>
      </c>
    </row>
    <row r="236" spans="1:15" x14ac:dyDescent="0.25">
      <c r="A236" t="s">
        <v>730</v>
      </c>
      <c r="B236" t="s">
        <v>960</v>
      </c>
      <c r="C236" t="s">
        <v>845</v>
      </c>
      <c r="D236" s="3" t="s">
        <v>965</v>
      </c>
      <c r="E236" t="s">
        <v>67</v>
      </c>
      <c r="G236" s="3" t="s">
        <v>965</v>
      </c>
      <c r="H236">
        <v>8</v>
      </c>
      <c r="I236">
        <f>SUMIF(USKURZZS,N236,USRATES)</f>
        <v>93.5</v>
      </c>
      <c r="J236" s="9">
        <f>H236*I236</f>
        <v>748</v>
      </c>
      <c r="K236" t="s">
        <v>799</v>
      </c>
      <c r="L236" s="1">
        <v>43102</v>
      </c>
      <c r="M236" s="1">
        <v>43463</v>
      </c>
      <c r="N236" t="s">
        <v>1063</v>
      </c>
      <c r="O236" t="s">
        <v>362</v>
      </c>
    </row>
    <row r="237" spans="1:15" x14ac:dyDescent="0.25">
      <c r="A237" t="s">
        <v>730</v>
      </c>
      <c r="B237" t="s">
        <v>961</v>
      </c>
      <c r="C237" t="s">
        <v>845</v>
      </c>
      <c r="D237" s="3" t="s">
        <v>966</v>
      </c>
      <c r="E237" t="s">
        <v>67</v>
      </c>
      <c r="G237" s="3" t="s">
        <v>966</v>
      </c>
      <c r="H237">
        <v>16</v>
      </c>
      <c r="I237">
        <f>SUMIF(USKURZZS,N237,USRATES)</f>
        <v>93.5</v>
      </c>
      <c r="J237" s="9">
        <f>H237*I237</f>
        <v>1496</v>
      </c>
      <c r="K237" t="s">
        <v>799</v>
      </c>
      <c r="L237" s="1">
        <v>43102</v>
      </c>
      <c r="M237" s="1">
        <v>43463</v>
      </c>
      <c r="N237" t="s">
        <v>1062</v>
      </c>
      <c r="O237" t="s">
        <v>362</v>
      </c>
    </row>
    <row r="238" spans="1:15" x14ac:dyDescent="0.25">
      <c r="A238" t="s">
        <v>730</v>
      </c>
      <c r="B238" t="s">
        <v>962</v>
      </c>
      <c r="C238" t="s">
        <v>845</v>
      </c>
      <c r="D238" s="3" t="s">
        <v>967</v>
      </c>
      <c r="E238" t="s">
        <v>67</v>
      </c>
      <c r="G238" s="3" t="s">
        <v>967</v>
      </c>
      <c r="H238">
        <v>16</v>
      </c>
      <c r="I238">
        <f>SUMIF(USKURZZS,N238,USRATES)</f>
        <v>74.2</v>
      </c>
      <c r="J238" s="9">
        <f>H238*I238</f>
        <v>1187.2</v>
      </c>
      <c r="K238" t="s">
        <v>799</v>
      </c>
      <c r="L238" s="1">
        <v>43102</v>
      </c>
      <c r="M238" s="1">
        <v>43463</v>
      </c>
      <c r="N238" t="s">
        <v>1064</v>
      </c>
      <c r="O238" t="s">
        <v>362</v>
      </c>
    </row>
    <row r="239" spans="1:15" x14ac:dyDescent="0.25">
      <c r="A239" t="s">
        <v>730</v>
      </c>
      <c r="B239" t="s">
        <v>963</v>
      </c>
      <c r="C239" t="s">
        <v>845</v>
      </c>
      <c r="D239" s="3" t="s">
        <v>968</v>
      </c>
      <c r="E239" t="s">
        <v>67</v>
      </c>
      <c r="G239" s="3" t="s">
        <v>968</v>
      </c>
      <c r="H239">
        <v>8</v>
      </c>
      <c r="I239">
        <f>SUMIF(USKURZZS,N239,USRATES)</f>
        <v>74.2</v>
      </c>
      <c r="J239" s="9">
        <f>H239*I239</f>
        <v>593.6</v>
      </c>
      <c r="K239" t="s">
        <v>799</v>
      </c>
      <c r="L239" s="1">
        <v>43102</v>
      </c>
      <c r="M239" s="1">
        <v>43463</v>
      </c>
      <c r="N239" t="s">
        <v>1065</v>
      </c>
      <c r="O239" t="s">
        <v>362</v>
      </c>
    </row>
    <row r="240" spans="1:15" x14ac:dyDescent="0.25">
      <c r="A240" t="s">
        <v>730</v>
      </c>
      <c r="B240" t="s">
        <v>964</v>
      </c>
      <c r="C240" t="s">
        <v>845</v>
      </c>
      <c r="D240" s="3" t="s">
        <v>969</v>
      </c>
      <c r="E240" t="s">
        <v>67</v>
      </c>
      <c r="G240" s="3" t="s">
        <v>969</v>
      </c>
      <c r="H240">
        <v>24</v>
      </c>
      <c r="I240">
        <f>SUMIF(USKURZZS,N240,USRATES)</f>
        <v>93.5</v>
      </c>
      <c r="J240" s="9">
        <f>H240*I240</f>
        <v>2244</v>
      </c>
      <c r="K240" t="s">
        <v>799</v>
      </c>
      <c r="L240" s="1">
        <v>43102</v>
      </c>
      <c r="M240" s="1">
        <v>43463</v>
      </c>
      <c r="N240" t="s">
        <v>1061</v>
      </c>
      <c r="O240" t="s">
        <v>362</v>
      </c>
    </row>
    <row r="241" spans="1:15" ht="31.5" x14ac:dyDescent="0.25">
      <c r="A241" t="s">
        <v>730</v>
      </c>
      <c r="B241" t="s">
        <v>847</v>
      </c>
      <c r="C241" t="s">
        <v>737</v>
      </c>
      <c r="D241" s="3" t="s">
        <v>848</v>
      </c>
      <c r="E241" t="s">
        <v>47</v>
      </c>
      <c r="G241" s="3" t="s">
        <v>971</v>
      </c>
      <c r="H241">
        <f>SUMIF(C:C,B241,H:H)</f>
        <v>0</v>
      </c>
      <c r="I241" s="10" t="e">
        <f>J241/H241</f>
        <v>#DIV/0!</v>
      </c>
      <c r="J241" s="9">
        <f>SUMIF(C:C,B241,J:J)</f>
        <v>0</v>
      </c>
      <c r="K241" t="s">
        <v>360</v>
      </c>
      <c r="L241" s="1">
        <v>43102</v>
      </c>
      <c r="M241" s="1">
        <v>43463</v>
      </c>
      <c r="O241" t="s">
        <v>362</v>
      </c>
    </row>
    <row r="242" spans="1:15" x14ac:dyDescent="0.25">
      <c r="A242" t="s">
        <v>730</v>
      </c>
      <c r="B242" t="s">
        <v>849</v>
      </c>
      <c r="C242" t="s">
        <v>737</v>
      </c>
      <c r="D242" s="3" t="s">
        <v>850</v>
      </c>
      <c r="E242" t="s">
        <v>47</v>
      </c>
      <c r="G242" s="3" t="s">
        <v>988</v>
      </c>
      <c r="H242">
        <f>SUMIF(C:C,B242,H:H)</f>
        <v>400</v>
      </c>
      <c r="I242" s="10">
        <f>J242/H242</f>
        <v>78.06</v>
      </c>
      <c r="J242" s="9">
        <f>SUMIF(C:C,B242,J:J)</f>
        <v>31224</v>
      </c>
      <c r="K242" t="s">
        <v>360</v>
      </c>
      <c r="L242" s="1">
        <v>43102</v>
      </c>
      <c r="M242" s="1">
        <v>43463</v>
      </c>
      <c r="O242" t="s">
        <v>362</v>
      </c>
    </row>
    <row r="243" spans="1:15" x14ac:dyDescent="0.25">
      <c r="A243" t="s">
        <v>730</v>
      </c>
      <c r="B243" t="s">
        <v>982</v>
      </c>
      <c r="C243" t="s">
        <v>849</v>
      </c>
      <c r="D243" s="3" t="s">
        <v>985</v>
      </c>
      <c r="E243" t="s">
        <v>67</v>
      </c>
      <c r="G243" s="3" t="s">
        <v>985</v>
      </c>
      <c r="H243">
        <v>40</v>
      </c>
      <c r="I243">
        <f>SUMIF(USKURZZS,N243,USRATES)</f>
        <v>93.5</v>
      </c>
      <c r="J243" s="9">
        <f>H243*I243</f>
        <v>3740</v>
      </c>
      <c r="K243" t="s">
        <v>799</v>
      </c>
      <c r="L243" s="1">
        <v>43102</v>
      </c>
      <c r="M243" s="1">
        <v>43463</v>
      </c>
      <c r="N243" t="s">
        <v>1062</v>
      </c>
      <c r="O243" t="s">
        <v>362</v>
      </c>
    </row>
    <row r="244" spans="1:15" x14ac:dyDescent="0.25">
      <c r="A244" t="s">
        <v>730</v>
      </c>
      <c r="B244" t="s">
        <v>983</v>
      </c>
      <c r="C244" t="s">
        <v>849</v>
      </c>
      <c r="D244" s="3" t="s">
        <v>986</v>
      </c>
      <c r="E244" t="s">
        <v>67</v>
      </c>
      <c r="G244" s="3" t="s">
        <v>986</v>
      </c>
      <c r="H244">
        <v>320</v>
      </c>
      <c r="I244">
        <f>SUMIF(USKURZZS,N244,USRATES)</f>
        <v>74.2</v>
      </c>
      <c r="J244" s="9">
        <f>H244*I244</f>
        <v>23744</v>
      </c>
      <c r="K244" t="s">
        <v>799</v>
      </c>
      <c r="L244" s="1">
        <v>43102</v>
      </c>
      <c r="M244" s="1">
        <v>43463</v>
      </c>
      <c r="N244" t="s">
        <v>1065</v>
      </c>
      <c r="O244" t="s">
        <v>362</v>
      </c>
    </row>
    <row r="245" spans="1:15" x14ac:dyDescent="0.25">
      <c r="A245" t="s">
        <v>730</v>
      </c>
      <c r="B245" t="s">
        <v>984</v>
      </c>
      <c r="C245" t="s">
        <v>849</v>
      </c>
      <c r="D245" s="3" t="s">
        <v>987</v>
      </c>
      <c r="E245" t="s">
        <v>67</v>
      </c>
      <c r="G245" s="3" t="s">
        <v>987</v>
      </c>
      <c r="H245">
        <v>40</v>
      </c>
      <c r="I245">
        <f>SUMIF(USKURZZS,N245,USRATES)</f>
        <v>93.5</v>
      </c>
      <c r="J245" s="9">
        <f>H245*I245</f>
        <v>3740</v>
      </c>
      <c r="K245" t="s">
        <v>799</v>
      </c>
      <c r="L245" s="1">
        <v>43102</v>
      </c>
      <c r="M245" s="1">
        <v>43463</v>
      </c>
      <c r="N245" t="s">
        <v>1063</v>
      </c>
      <c r="O245" t="s">
        <v>362</v>
      </c>
    </row>
    <row r="246" spans="1:15" ht="31.5" x14ac:dyDescent="0.25">
      <c r="A246" t="s">
        <v>730</v>
      </c>
      <c r="B246" t="s">
        <v>851</v>
      </c>
      <c r="C246" t="s">
        <v>737</v>
      </c>
      <c r="D246" s="3" t="s">
        <v>852</v>
      </c>
      <c r="E246" t="s">
        <v>47</v>
      </c>
      <c r="G246" s="3" t="s">
        <v>989</v>
      </c>
      <c r="H246">
        <f>SUMIF(C:C,B246,H:H)</f>
        <v>320</v>
      </c>
      <c r="I246" s="10">
        <f>J246/H246</f>
        <v>86.262500000000003</v>
      </c>
      <c r="J246" s="9">
        <f>SUMIF(C:C,B246,J:J)</f>
        <v>27604</v>
      </c>
      <c r="K246" t="s">
        <v>360</v>
      </c>
      <c r="L246" s="1">
        <v>43102</v>
      </c>
      <c r="M246" s="1">
        <v>43463</v>
      </c>
      <c r="O246" t="s">
        <v>362</v>
      </c>
    </row>
    <row r="247" spans="1:15" x14ac:dyDescent="0.25">
      <c r="A247" t="s">
        <v>730</v>
      </c>
      <c r="B247" t="s">
        <v>972</v>
      </c>
      <c r="C247" t="s">
        <v>851</v>
      </c>
      <c r="D247" s="3" t="s">
        <v>977</v>
      </c>
      <c r="E247" t="s">
        <v>67</v>
      </c>
      <c r="G247" s="3" t="s">
        <v>977</v>
      </c>
      <c r="H247">
        <v>80</v>
      </c>
      <c r="I247">
        <f>SUMIF(USKURZZS,N247,USRATES)</f>
        <v>93.5</v>
      </c>
      <c r="J247" s="9">
        <f>H247*I247</f>
        <v>7480</v>
      </c>
      <c r="K247" t="s">
        <v>799</v>
      </c>
      <c r="L247" s="1">
        <v>43102</v>
      </c>
      <c r="M247" s="1">
        <v>43463</v>
      </c>
      <c r="N247" t="s">
        <v>1063</v>
      </c>
      <c r="O247" t="s">
        <v>362</v>
      </c>
    </row>
    <row r="248" spans="1:15" x14ac:dyDescent="0.25">
      <c r="A248" t="s">
        <v>730</v>
      </c>
      <c r="B248" t="s">
        <v>973</v>
      </c>
      <c r="C248" t="s">
        <v>851</v>
      </c>
      <c r="D248" s="3" t="s">
        <v>978</v>
      </c>
      <c r="E248" t="s">
        <v>67</v>
      </c>
      <c r="G248" s="3" t="s">
        <v>978</v>
      </c>
      <c r="H248">
        <v>80</v>
      </c>
      <c r="I248">
        <f>SUMIF(USKURZZS,N248,USRATES)</f>
        <v>93.5</v>
      </c>
      <c r="J248" s="9">
        <f>H248*I248</f>
        <v>7480</v>
      </c>
      <c r="K248" t="s">
        <v>799</v>
      </c>
      <c r="L248" s="1">
        <v>43102</v>
      </c>
      <c r="M248" s="1">
        <v>43463</v>
      </c>
      <c r="N248" t="s">
        <v>1062</v>
      </c>
      <c r="O248" t="s">
        <v>362</v>
      </c>
    </row>
    <row r="249" spans="1:15" x14ac:dyDescent="0.25">
      <c r="A249" t="s">
        <v>730</v>
      </c>
      <c r="B249" t="s">
        <v>974</v>
      </c>
      <c r="C249" t="s">
        <v>851</v>
      </c>
      <c r="D249" s="3" t="s">
        <v>979</v>
      </c>
      <c r="E249" t="s">
        <v>67</v>
      </c>
      <c r="G249" s="3" t="s">
        <v>979</v>
      </c>
      <c r="H249">
        <v>80</v>
      </c>
      <c r="I249">
        <f>SUMIF(USKURZZS,N249,USRATES)</f>
        <v>74.2</v>
      </c>
      <c r="J249" s="9">
        <f>H249*I249</f>
        <v>5936</v>
      </c>
      <c r="K249" t="s">
        <v>799</v>
      </c>
      <c r="L249" s="1">
        <v>43102</v>
      </c>
      <c r="M249" s="1">
        <v>43463</v>
      </c>
      <c r="N249" t="s">
        <v>1064</v>
      </c>
      <c r="O249" t="s">
        <v>362</v>
      </c>
    </row>
    <row r="250" spans="1:15" x14ac:dyDescent="0.25">
      <c r="A250" t="s">
        <v>730</v>
      </c>
      <c r="B250" t="s">
        <v>975</v>
      </c>
      <c r="C250" t="s">
        <v>851</v>
      </c>
      <c r="D250" s="3" t="s">
        <v>980</v>
      </c>
      <c r="E250" t="s">
        <v>67</v>
      </c>
      <c r="G250" s="3" t="s">
        <v>980</v>
      </c>
      <c r="H250">
        <v>40</v>
      </c>
      <c r="I250">
        <f>SUMIF(USKURZZS,N250,USRATES)</f>
        <v>74.2</v>
      </c>
      <c r="J250" s="9">
        <f>H250*I250</f>
        <v>2968</v>
      </c>
      <c r="K250" t="s">
        <v>799</v>
      </c>
      <c r="L250" s="1">
        <v>43102</v>
      </c>
      <c r="M250" s="1">
        <v>43463</v>
      </c>
      <c r="N250" t="s">
        <v>1065</v>
      </c>
      <c r="O250" t="s">
        <v>362</v>
      </c>
    </row>
    <row r="251" spans="1:15" x14ac:dyDescent="0.25">
      <c r="A251" t="s">
        <v>730</v>
      </c>
      <c r="B251" t="s">
        <v>976</v>
      </c>
      <c r="C251" t="s">
        <v>851</v>
      </c>
      <c r="D251" s="3" t="s">
        <v>981</v>
      </c>
      <c r="E251" t="s">
        <v>67</v>
      </c>
      <c r="G251" s="3" t="s">
        <v>981</v>
      </c>
      <c r="H251">
        <v>40</v>
      </c>
      <c r="I251">
        <f>SUMIF(USKURZZS,N251,USRATES)</f>
        <v>93.5</v>
      </c>
      <c r="J251" s="9">
        <f>H251*I251</f>
        <v>3740</v>
      </c>
      <c r="K251" t="s">
        <v>799</v>
      </c>
      <c r="L251" s="1">
        <v>43102</v>
      </c>
      <c r="M251" s="1">
        <v>43463</v>
      </c>
      <c r="N251" t="s">
        <v>1061</v>
      </c>
      <c r="O251" t="s">
        <v>362</v>
      </c>
    </row>
    <row r="252" spans="1:15" ht="47.25" x14ac:dyDescent="0.25">
      <c r="A252" t="s">
        <v>730</v>
      </c>
      <c r="B252" t="s">
        <v>853</v>
      </c>
      <c r="C252" t="s">
        <v>737</v>
      </c>
      <c r="D252" s="3" t="s">
        <v>856</v>
      </c>
      <c r="E252" t="s">
        <v>47</v>
      </c>
      <c r="G252" s="3" t="s">
        <v>996</v>
      </c>
      <c r="H252">
        <f>SUMIF(C:C,B252,H:H)</f>
        <v>130</v>
      </c>
      <c r="I252" s="10">
        <f>J252/H252</f>
        <v>90.530769230769238</v>
      </c>
      <c r="J252" s="9">
        <f>SUMIF(C:C,B252,J:J)</f>
        <v>11769</v>
      </c>
      <c r="K252" t="s">
        <v>360</v>
      </c>
      <c r="L252" s="1">
        <v>43102</v>
      </c>
      <c r="M252" s="1">
        <v>43463</v>
      </c>
      <c r="O252" t="s">
        <v>362</v>
      </c>
    </row>
    <row r="253" spans="1:15" x14ac:dyDescent="0.25">
      <c r="A253" t="s">
        <v>730</v>
      </c>
      <c r="B253" t="s">
        <v>990</v>
      </c>
      <c r="C253" t="s">
        <v>853</v>
      </c>
      <c r="D253" s="3" t="s">
        <v>993</v>
      </c>
      <c r="E253" t="s">
        <v>67</v>
      </c>
      <c r="H253">
        <v>60</v>
      </c>
      <c r="I253">
        <f>SUMIF(USKURZZS,N253,USRATES)</f>
        <v>93.5</v>
      </c>
      <c r="J253" s="9">
        <f>H253*I253</f>
        <v>5610</v>
      </c>
      <c r="K253" t="s">
        <v>799</v>
      </c>
      <c r="L253" s="1">
        <v>43102</v>
      </c>
      <c r="M253" s="1">
        <v>43463</v>
      </c>
      <c r="N253" t="s">
        <v>1062</v>
      </c>
      <c r="O253" t="s">
        <v>362</v>
      </c>
    </row>
    <row r="254" spans="1:15" x14ac:dyDescent="0.25">
      <c r="A254" t="s">
        <v>730</v>
      </c>
      <c r="B254" t="s">
        <v>991</v>
      </c>
      <c r="C254" t="s">
        <v>853</v>
      </c>
      <c r="D254" s="3" t="s">
        <v>994</v>
      </c>
      <c r="E254" t="s">
        <v>67</v>
      </c>
      <c r="H254">
        <v>20</v>
      </c>
      <c r="I254">
        <f>SUMIF(USKURZZS,N254,USRATES)</f>
        <v>74.2</v>
      </c>
      <c r="J254" s="9">
        <f>H254*I254</f>
        <v>1484</v>
      </c>
      <c r="K254" t="s">
        <v>799</v>
      </c>
      <c r="L254" s="1">
        <v>43102</v>
      </c>
      <c r="M254" s="1">
        <v>43463</v>
      </c>
      <c r="N254" t="s">
        <v>1064</v>
      </c>
      <c r="O254" t="s">
        <v>362</v>
      </c>
    </row>
    <row r="255" spans="1:15" x14ac:dyDescent="0.25">
      <c r="A255" t="s">
        <v>730</v>
      </c>
      <c r="B255" t="s">
        <v>992</v>
      </c>
      <c r="C255" t="s">
        <v>853</v>
      </c>
      <c r="D255" s="3" t="s">
        <v>995</v>
      </c>
      <c r="E255" t="s">
        <v>67</v>
      </c>
      <c r="H255">
        <v>50</v>
      </c>
      <c r="I255">
        <f>SUMIF(USKURZZS,N255,USRATES)</f>
        <v>93.5</v>
      </c>
      <c r="J255" s="9">
        <f>H255*I255</f>
        <v>4675</v>
      </c>
      <c r="K255" t="s">
        <v>799</v>
      </c>
      <c r="L255" s="1">
        <v>43102</v>
      </c>
      <c r="M255" s="1">
        <v>43463</v>
      </c>
      <c r="N255" t="s">
        <v>1063</v>
      </c>
      <c r="O255" t="s">
        <v>362</v>
      </c>
    </row>
    <row r="256" spans="1:15" ht="47.25" x14ac:dyDescent="0.25">
      <c r="A256" t="s">
        <v>730</v>
      </c>
      <c r="B256" t="s">
        <v>854</v>
      </c>
      <c r="C256" t="s">
        <v>737</v>
      </c>
      <c r="D256" s="3" t="s">
        <v>857</v>
      </c>
      <c r="E256" t="s">
        <v>47</v>
      </c>
      <c r="G256" s="3" t="s">
        <v>858</v>
      </c>
      <c r="H256">
        <f>SUMIF(C:C,B256,H:H)</f>
        <v>70</v>
      </c>
      <c r="I256" s="10">
        <f>J256/H256</f>
        <v>87.98571428571428</v>
      </c>
      <c r="J256" s="9">
        <f>SUMIF(C:C,B256,J:J)</f>
        <v>6159</v>
      </c>
      <c r="K256" t="s">
        <v>360</v>
      </c>
      <c r="L256" s="1">
        <v>43102</v>
      </c>
      <c r="M256" s="1">
        <v>43463</v>
      </c>
      <c r="O256" t="s">
        <v>362</v>
      </c>
    </row>
    <row r="257" spans="1:15" x14ac:dyDescent="0.25">
      <c r="A257" t="s">
        <v>730</v>
      </c>
      <c r="B257" t="s">
        <v>998</v>
      </c>
      <c r="C257" t="s">
        <v>854</v>
      </c>
      <c r="D257" s="3" t="s">
        <v>1002</v>
      </c>
      <c r="E257" t="s">
        <v>67</v>
      </c>
      <c r="H257">
        <v>20</v>
      </c>
      <c r="I257">
        <f>SUMIF(USKURZZS,N257,USRATES)</f>
        <v>93.5</v>
      </c>
      <c r="J257" s="9">
        <f>H257*I257</f>
        <v>1870</v>
      </c>
      <c r="K257" t="s">
        <v>799</v>
      </c>
      <c r="L257" s="1">
        <v>43102</v>
      </c>
      <c r="M257" s="1">
        <v>43463</v>
      </c>
      <c r="N257" t="s">
        <v>1063</v>
      </c>
      <c r="O257" t="s">
        <v>362</v>
      </c>
    </row>
    <row r="258" spans="1:15" x14ac:dyDescent="0.25">
      <c r="A258" t="s">
        <v>730</v>
      </c>
      <c r="B258" t="s">
        <v>997</v>
      </c>
      <c r="C258" t="s">
        <v>854</v>
      </c>
      <c r="D258" s="3" t="s">
        <v>1003</v>
      </c>
      <c r="E258" t="s">
        <v>67</v>
      </c>
      <c r="H258">
        <v>20</v>
      </c>
      <c r="I258">
        <f>SUMIF(USKURZZS,N258,USRATES)</f>
        <v>93.5</v>
      </c>
      <c r="J258" s="9">
        <f>H258*I258</f>
        <v>1870</v>
      </c>
      <c r="K258" t="s">
        <v>799</v>
      </c>
      <c r="L258" s="1">
        <v>43102</v>
      </c>
      <c r="M258" s="1">
        <v>43463</v>
      </c>
      <c r="N258" t="s">
        <v>1062</v>
      </c>
      <c r="O258" t="s">
        <v>362</v>
      </c>
    </row>
    <row r="259" spans="1:15" x14ac:dyDescent="0.25">
      <c r="A259" t="s">
        <v>730</v>
      </c>
      <c r="B259" t="s">
        <v>999</v>
      </c>
      <c r="C259" t="s">
        <v>854</v>
      </c>
      <c r="D259" s="3" t="s">
        <v>1004</v>
      </c>
      <c r="E259" t="s">
        <v>67</v>
      </c>
      <c r="H259">
        <v>10</v>
      </c>
      <c r="I259">
        <f>SUMIF(USKURZZS,N259,USRATES)</f>
        <v>74.2</v>
      </c>
      <c r="J259" s="9">
        <f>H259*I259</f>
        <v>742</v>
      </c>
      <c r="K259" t="s">
        <v>799</v>
      </c>
      <c r="L259" s="1">
        <v>43102</v>
      </c>
      <c r="M259" s="1">
        <v>43463</v>
      </c>
      <c r="N259" t="s">
        <v>1064</v>
      </c>
      <c r="O259" t="s">
        <v>362</v>
      </c>
    </row>
    <row r="260" spans="1:15" x14ac:dyDescent="0.25">
      <c r="A260" t="s">
        <v>730</v>
      </c>
      <c r="B260" t="s">
        <v>1000</v>
      </c>
      <c r="C260" t="s">
        <v>854</v>
      </c>
      <c r="D260" s="3" t="s">
        <v>1005</v>
      </c>
      <c r="E260" t="s">
        <v>67</v>
      </c>
      <c r="H260">
        <v>10</v>
      </c>
      <c r="I260">
        <f>SUMIF(USKURZZS,N260,USRATES)</f>
        <v>74.2</v>
      </c>
      <c r="J260" s="9">
        <f>H260*I260</f>
        <v>742</v>
      </c>
      <c r="K260" t="s">
        <v>799</v>
      </c>
      <c r="L260" s="1">
        <v>43102</v>
      </c>
      <c r="M260" s="1">
        <v>43463</v>
      </c>
      <c r="N260" t="s">
        <v>1065</v>
      </c>
      <c r="O260" t="s">
        <v>362</v>
      </c>
    </row>
    <row r="261" spans="1:15" x14ac:dyDescent="0.25">
      <c r="A261" t="s">
        <v>730</v>
      </c>
      <c r="B261" t="s">
        <v>1001</v>
      </c>
      <c r="C261" t="s">
        <v>854</v>
      </c>
      <c r="D261" s="3" t="s">
        <v>1006</v>
      </c>
      <c r="E261" t="s">
        <v>67</v>
      </c>
      <c r="H261">
        <v>10</v>
      </c>
      <c r="I261">
        <f>SUMIF(USKURZZS,N261,USRATES)</f>
        <v>93.5</v>
      </c>
      <c r="J261" s="9">
        <f>H261*I261</f>
        <v>935</v>
      </c>
      <c r="K261" t="s">
        <v>799</v>
      </c>
      <c r="L261" s="1">
        <v>43102</v>
      </c>
      <c r="M261" s="1">
        <v>43463</v>
      </c>
      <c r="N261" t="s">
        <v>1061</v>
      </c>
      <c r="O261" t="s">
        <v>362</v>
      </c>
    </row>
    <row r="262" spans="1:15" x14ac:dyDescent="0.25">
      <c r="A262" t="s">
        <v>730</v>
      </c>
      <c r="B262" t="s">
        <v>855</v>
      </c>
      <c r="C262" t="s">
        <v>737</v>
      </c>
      <c r="D262" s="3" t="s">
        <v>108</v>
      </c>
      <c r="E262" t="s">
        <v>47</v>
      </c>
      <c r="G262" s="3" t="s">
        <v>108</v>
      </c>
      <c r="H262">
        <f>SUMIF(C:C,B262,H:H)</f>
        <v>110</v>
      </c>
      <c r="I262" s="10">
        <f>J262/H262</f>
        <v>89.990909090909085</v>
      </c>
      <c r="J262" s="9">
        <f>SUMIF(C:C,B262,J:J)</f>
        <v>9899</v>
      </c>
      <c r="K262" t="s">
        <v>360</v>
      </c>
      <c r="L262" s="1">
        <v>43102</v>
      </c>
      <c r="M262" s="1">
        <v>43463</v>
      </c>
      <c r="O262" t="s">
        <v>362</v>
      </c>
    </row>
    <row r="263" spans="1:15" x14ac:dyDescent="0.25">
      <c r="A263" t="s">
        <v>730</v>
      </c>
      <c r="B263" t="s">
        <v>1007</v>
      </c>
      <c r="C263" t="s">
        <v>855</v>
      </c>
      <c r="D263" s="3" t="s">
        <v>1012</v>
      </c>
      <c r="E263" t="s">
        <v>67</v>
      </c>
      <c r="H263">
        <v>30</v>
      </c>
      <c r="I263">
        <f>SUMIF(USKURZZS,N263,USRATES)</f>
        <v>93.5</v>
      </c>
      <c r="J263" s="9">
        <f>H263*I263</f>
        <v>2805</v>
      </c>
      <c r="K263" t="s">
        <v>799</v>
      </c>
      <c r="L263" s="1">
        <v>43102</v>
      </c>
      <c r="M263" s="1">
        <v>43463</v>
      </c>
      <c r="N263" t="s">
        <v>1063</v>
      </c>
      <c r="O263" t="s">
        <v>362</v>
      </c>
    </row>
    <row r="264" spans="1:15" x14ac:dyDescent="0.25">
      <c r="A264" t="s">
        <v>730</v>
      </c>
      <c r="B264" t="s">
        <v>1008</v>
      </c>
      <c r="C264" t="s">
        <v>855</v>
      </c>
      <c r="D264" s="3" t="s">
        <v>1016</v>
      </c>
      <c r="E264" t="s">
        <v>67</v>
      </c>
      <c r="H264">
        <v>30</v>
      </c>
      <c r="I264">
        <f>SUMIF(USKURZZS,N264,USRATES)</f>
        <v>93.5</v>
      </c>
      <c r="J264" s="9">
        <f>H264*I264</f>
        <v>2805</v>
      </c>
      <c r="K264" t="s">
        <v>799</v>
      </c>
      <c r="L264" s="1">
        <v>43102</v>
      </c>
      <c r="M264" s="1">
        <v>43463</v>
      </c>
      <c r="N264" t="s">
        <v>1062</v>
      </c>
      <c r="O264" t="s">
        <v>362</v>
      </c>
    </row>
    <row r="265" spans="1:15" x14ac:dyDescent="0.25">
      <c r="A265" t="s">
        <v>730</v>
      </c>
      <c r="B265" t="s">
        <v>1009</v>
      </c>
      <c r="C265" t="s">
        <v>855</v>
      </c>
      <c r="D265" s="3" t="s">
        <v>1013</v>
      </c>
      <c r="E265" t="s">
        <v>67</v>
      </c>
      <c r="H265">
        <v>10</v>
      </c>
      <c r="I265">
        <f>SUMIF(USKURZZS,N265,USRATES)</f>
        <v>74.2</v>
      </c>
      <c r="J265" s="9">
        <f>H265*I265</f>
        <v>742</v>
      </c>
      <c r="K265" t="s">
        <v>799</v>
      </c>
      <c r="L265" s="1">
        <v>43102</v>
      </c>
      <c r="M265" s="1">
        <v>43463</v>
      </c>
      <c r="N265" t="s">
        <v>1064</v>
      </c>
      <c r="O265" t="s">
        <v>362</v>
      </c>
    </row>
    <row r="266" spans="1:15" x14ac:dyDescent="0.25">
      <c r="A266" t="s">
        <v>730</v>
      </c>
      <c r="B266" t="s">
        <v>1010</v>
      </c>
      <c r="C266" t="s">
        <v>855</v>
      </c>
      <c r="D266" s="3" t="s">
        <v>1014</v>
      </c>
      <c r="E266" t="s">
        <v>67</v>
      </c>
      <c r="H266">
        <v>10</v>
      </c>
      <c r="I266">
        <f>SUMIF(USKURZZS,N266,USRATES)</f>
        <v>74.2</v>
      </c>
      <c r="J266" s="9">
        <f>H266*I266</f>
        <v>742</v>
      </c>
      <c r="K266" t="s">
        <v>799</v>
      </c>
      <c r="L266" s="1">
        <v>43102</v>
      </c>
      <c r="M266" s="1">
        <v>43463</v>
      </c>
      <c r="N266" t="s">
        <v>1065</v>
      </c>
      <c r="O266" t="s">
        <v>362</v>
      </c>
    </row>
    <row r="267" spans="1:15" ht="31.5" x14ac:dyDescent="0.25">
      <c r="A267" t="s">
        <v>730</v>
      </c>
      <c r="B267" t="s">
        <v>1011</v>
      </c>
      <c r="C267" t="s">
        <v>855</v>
      </c>
      <c r="D267" s="3" t="s">
        <v>1015</v>
      </c>
      <c r="E267" t="s">
        <v>67</v>
      </c>
      <c r="H267">
        <v>30</v>
      </c>
      <c r="I267">
        <f>SUMIF(USKURZZS,N267,USRATES)</f>
        <v>93.5</v>
      </c>
      <c r="J267" s="9">
        <f>H267*I267</f>
        <v>2805</v>
      </c>
      <c r="K267" t="s">
        <v>799</v>
      </c>
      <c r="L267" s="1">
        <v>43102</v>
      </c>
      <c r="M267" s="1">
        <v>43463</v>
      </c>
      <c r="N267" t="s">
        <v>1061</v>
      </c>
      <c r="O267" t="s">
        <v>362</v>
      </c>
    </row>
    <row r="268" spans="1:15" ht="31.5" x14ac:dyDescent="0.25">
      <c r="A268" t="s">
        <v>730</v>
      </c>
      <c r="B268" t="s">
        <v>772</v>
      </c>
      <c r="C268" t="s">
        <v>733</v>
      </c>
      <c r="D268" s="3" t="s">
        <v>828</v>
      </c>
      <c r="E268" t="s">
        <v>24</v>
      </c>
      <c r="G268" s="3" t="s">
        <v>869</v>
      </c>
      <c r="H268">
        <f>SUMIF(C:C,B268,H:H)</f>
        <v>360</v>
      </c>
      <c r="I268">
        <v>0</v>
      </c>
      <c r="J268" s="9">
        <f>SUMIF(C:C,B268,J:J)</f>
        <v>29028</v>
      </c>
      <c r="K268" t="s">
        <v>360</v>
      </c>
      <c r="L268" s="1">
        <v>43102</v>
      </c>
      <c r="M268" s="1">
        <v>43463</v>
      </c>
      <c r="O268" t="s">
        <v>362</v>
      </c>
    </row>
    <row r="269" spans="1:15" ht="126" x14ac:dyDescent="0.25">
      <c r="A269" t="s">
        <v>730</v>
      </c>
      <c r="B269" t="s">
        <v>829</v>
      </c>
      <c r="C269" t="s">
        <v>772</v>
      </c>
      <c r="D269" s="3" t="s">
        <v>830</v>
      </c>
      <c r="E269" t="s">
        <v>47</v>
      </c>
      <c r="G269" s="3" t="s">
        <v>868</v>
      </c>
      <c r="H269">
        <f>SUMIF(C:C,B269,H:H)</f>
        <v>360</v>
      </c>
      <c r="I269" s="10">
        <f>J269/H269</f>
        <v>80.63333333333334</v>
      </c>
      <c r="J269" s="9">
        <f>SUMIF(C:C,B269,J:J)</f>
        <v>29028</v>
      </c>
      <c r="K269" t="s">
        <v>360</v>
      </c>
      <c r="L269" s="1">
        <v>43102</v>
      </c>
      <c r="M269" s="1">
        <v>43463</v>
      </c>
      <c r="O269" t="s">
        <v>362</v>
      </c>
    </row>
    <row r="270" spans="1:15" x14ac:dyDescent="0.25">
      <c r="A270" t="s">
        <v>730</v>
      </c>
      <c r="B270" t="s">
        <v>829</v>
      </c>
      <c r="C270" t="s">
        <v>829</v>
      </c>
      <c r="D270" s="3" t="s">
        <v>1017</v>
      </c>
      <c r="E270" t="s">
        <v>67</v>
      </c>
      <c r="H270">
        <v>40</v>
      </c>
      <c r="I270">
        <f>SUMIF(USKURZZS,N270,USRATES)</f>
        <v>93.5</v>
      </c>
      <c r="J270" s="9">
        <f>H270*I270</f>
        <v>3740</v>
      </c>
      <c r="K270" t="s">
        <v>799</v>
      </c>
      <c r="L270" s="1">
        <v>43102</v>
      </c>
      <c r="M270" s="1">
        <v>43463</v>
      </c>
      <c r="N270" t="s">
        <v>1063</v>
      </c>
      <c r="O270" t="s">
        <v>362</v>
      </c>
    </row>
    <row r="271" spans="1:15" x14ac:dyDescent="0.25">
      <c r="A271" t="s">
        <v>730</v>
      </c>
      <c r="B271" t="s">
        <v>829</v>
      </c>
      <c r="C271" t="s">
        <v>829</v>
      </c>
      <c r="D271" s="3" t="s">
        <v>1018</v>
      </c>
      <c r="E271" t="s">
        <v>67</v>
      </c>
      <c r="H271">
        <v>40</v>
      </c>
      <c r="I271">
        <f>SUMIF(USKURZZS,N271,USRATES)</f>
        <v>93.5</v>
      </c>
      <c r="J271" s="9">
        <f>H271*I271</f>
        <v>3740</v>
      </c>
      <c r="K271" t="s">
        <v>799</v>
      </c>
      <c r="L271" s="1">
        <v>43102</v>
      </c>
      <c r="M271" s="1">
        <v>43463</v>
      </c>
      <c r="N271" t="s">
        <v>1062</v>
      </c>
      <c r="O271" t="s">
        <v>362</v>
      </c>
    </row>
    <row r="272" spans="1:15" x14ac:dyDescent="0.25">
      <c r="A272" t="s">
        <v>730</v>
      </c>
      <c r="B272" t="s">
        <v>829</v>
      </c>
      <c r="C272" t="s">
        <v>829</v>
      </c>
      <c r="D272" s="3" t="s">
        <v>1019</v>
      </c>
      <c r="E272" t="s">
        <v>67</v>
      </c>
      <c r="H272">
        <v>160</v>
      </c>
      <c r="I272">
        <f>SUMIF(USKURZZS,N272,USRATES)</f>
        <v>74.2</v>
      </c>
      <c r="J272" s="9">
        <f>H272*I272</f>
        <v>11872</v>
      </c>
      <c r="K272" t="s">
        <v>799</v>
      </c>
      <c r="L272" s="1">
        <v>43102</v>
      </c>
      <c r="M272" s="1">
        <v>43463</v>
      </c>
      <c r="N272" t="s">
        <v>1064</v>
      </c>
      <c r="O272" t="s">
        <v>362</v>
      </c>
    </row>
    <row r="273" spans="1:15" x14ac:dyDescent="0.25">
      <c r="A273" t="s">
        <v>730</v>
      </c>
      <c r="B273" t="s">
        <v>829</v>
      </c>
      <c r="C273" t="s">
        <v>829</v>
      </c>
      <c r="D273" s="3" t="s">
        <v>1020</v>
      </c>
      <c r="E273" t="s">
        <v>67</v>
      </c>
      <c r="H273">
        <v>80</v>
      </c>
      <c r="I273">
        <f>SUMIF(USKURZZS,N273,USRATES)</f>
        <v>74.2</v>
      </c>
      <c r="J273" s="9">
        <f>H273*I273</f>
        <v>5936</v>
      </c>
      <c r="K273" t="s">
        <v>799</v>
      </c>
      <c r="L273" s="1">
        <v>43102</v>
      </c>
      <c r="M273" s="1">
        <v>43463</v>
      </c>
      <c r="N273" t="s">
        <v>1065</v>
      </c>
      <c r="O273" t="s">
        <v>362</v>
      </c>
    </row>
    <row r="274" spans="1:15" x14ac:dyDescent="0.25">
      <c r="A274" t="s">
        <v>730</v>
      </c>
      <c r="B274" t="s">
        <v>829</v>
      </c>
      <c r="C274" t="s">
        <v>829</v>
      </c>
      <c r="D274" s="3" t="s">
        <v>1021</v>
      </c>
      <c r="E274" t="s">
        <v>67</v>
      </c>
      <c r="H274">
        <v>40</v>
      </c>
      <c r="I274">
        <f>SUMIF(USKURZZS,N274,USRATES)</f>
        <v>93.5</v>
      </c>
      <c r="J274" s="9">
        <f>H274*I274</f>
        <v>3740</v>
      </c>
      <c r="K274" t="s">
        <v>799</v>
      </c>
      <c r="L274" s="1">
        <v>43102</v>
      </c>
      <c r="M274" s="1">
        <v>43463</v>
      </c>
      <c r="N274" t="s">
        <v>1061</v>
      </c>
      <c r="O274" t="s">
        <v>362</v>
      </c>
    </row>
    <row r="275" spans="1:15" x14ac:dyDescent="0.25">
      <c r="A275" t="s">
        <v>730</v>
      </c>
      <c r="B275" t="s">
        <v>773</v>
      </c>
      <c r="C275" t="s">
        <v>733</v>
      </c>
      <c r="D275" s="3" t="s">
        <v>831</v>
      </c>
      <c r="E275" t="s">
        <v>24</v>
      </c>
      <c r="H275">
        <f>SUMIF(C:C,B275,H:H)</f>
        <v>250</v>
      </c>
      <c r="I275" s="10">
        <f>J275/H275</f>
        <v>87.323999999999998</v>
      </c>
      <c r="J275" s="9">
        <f>SUMIF(C:C,B275,J:J)</f>
        <v>21831</v>
      </c>
      <c r="K275" t="s">
        <v>360</v>
      </c>
      <c r="L275" s="1">
        <v>43102</v>
      </c>
      <c r="M275" s="1">
        <v>43463</v>
      </c>
      <c r="O275" t="s">
        <v>362</v>
      </c>
    </row>
    <row r="276" spans="1:15" ht="31.5" x14ac:dyDescent="0.25">
      <c r="A276" t="s">
        <v>730</v>
      </c>
      <c r="B276" t="s">
        <v>862</v>
      </c>
      <c r="C276" t="s">
        <v>773</v>
      </c>
      <c r="D276" s="3" t="s">
        <v>863</v>
      </c>
      <c r="E276" t="s">
        <v>47</v>
      </c>
      <c r="G276" s="3" t="s">
        <v>867</v>
      </c>
      <c r="H276">
        <f>SUMIF(C:C,B276,H:H)</f>
        <v>120</v>
      </c>
      <c r="I276" s="10">
        <f>J276/H276</f>
        <v>87.066666666666663</v>
      </c>
      <c r="J276" s="9">
        <f>SUMIF(C:C,B276,J:J)</f>
        <v>10448</v>
      </c>
      <c r="K276" t="s">
        <v>360</v>
      </c>
      <c r="L276" s="1">
        <v>43102</v>
      </c>
      <c r="M276" s="1">
        <v>43463</v>
      </c>
      <c r="O276" t="s">
        <v>362</v>
      </c>
    </row>
    <row r="277" spans="1:15" x14ac:dyDescent="0.25">
      <c r="A277" t="s">
        <v>730</v>
      </c>
      <c r="B277" t="s">
        <v>1022</v>
      </c>
      <c r="C277" t="s">
        <v>862</v>
      </c>
      <c r="D277" s="3" t="s">
        <v>1027</v>
      </c>
      <c r="E277" t="s">
        <v>67</v>
      </c>
      <c r="H277">
        <v>40</v>
      </c>
      <c r="I277">
        <f>SUMIF(USKURZZS,N277,USRATES)</f>
        <v>93.5</v>
      </c>
      <c r="J277" s="9">
        <f>H277*I277</f>
        <v>3740</v>
      </c>
      <c r="K277" t="s">
        <v>799</v>
      </c>
      <c r="L277" s="1">
        <v>43102</v>
      </c>
      <c r="M277" s="1">
        <v>43463</v>
      </c>
      <c r="N277" t="s">
        <v>1063</v>
      </c>
      <c r="O277" t="s">
        <v>362</v>
      </c>
    </row>
    <row r="278" spans="1:15" x14ac:dyDescent="0.25">
      <c r="A278" t="s">
        <v>730</v>
      </c>
      <c r="B278" t="s">
        <v>1023</v>
      </c>
      <c r="C278" t="s">
        <v>862</v>
      </c>
      <c r="D278" s="3" t="s">
        <v>1028</v>
      </c>
      <c r="E278" t="s">
        <v>67</v>
      </c>
      <c r="H278">
        <v>20</v>
      </c>
      <c r="I278">
        <f>SUMIF(USKURZZS,N278,USRATES)</f>
        <v>93.5</v>
      </c>
      <c r="J278" s="9">
        <f>H278*I278</f>
        <v>1870</v>
      </c>
      <c r="K278" t="s">
        <v>799</v>
      </c>
      <c r="L278" s="1">
        <v>43102</v>
      </c>
      <c r="M278" s="1">
        <v>43463</v>
      </c>
      <c r="N278" t="s">
        <v>1062</v>
      </c>
      <c r="O278" t="s">
        <v>362</v>
      </c>
    </row>
    <row r="279" spans="1:15" x14ac:dyDescent="0.25">
      <c r="A279" t="s">
        <v>730</v>
      </c>
      <c r="B279" t="s">
        <v>1024</v>
      </c>
      <c r="C279" t="s">
        <v>862</v>
      </c>
      <c r="D279" s="3" t="s">
        <v>1029</v>
      </c>
      <c r="E279" t="s">
        <v>67</v>
      </c>
      <c r="H279">
        <v>20</v>
      </c>
      <c r="I279">
        <f>SUMIF(USKURZZS,N279,USRATES)</f>
        <v>74.2</v>
      </c>
      <c r="J279" s="9">
        <f>H279*I279</f>
        <v>1484</v>
      </c>
      <c r="K279" t="s">
        <v>799</v>
      </c>
      <c r="L279" s="1">
        <v>43102</v>
      </c>
      <c r="M279" s="1">
        <v>43463</v>
      </c>
      <c r="N279" t="s">
        <v>1064</v>
      </c>
      <c r="O279" t="s">
        <v>362</v>
      </c>
    </row>
    <row r="280" spans="1:15" x14ac:dyDescent="0.25">
      <c r="A280" t="s">
        <v>730</v>
      </c>
      <c r="B280" t="s">
        <v>1025</v>
      </c>
      <c r="C280" t="s">
        <v>862</v>
      </c>
      <c r="D280" s="3" t="s">
        <v>1030</v>
      </c>
      <c r="E280" t="s">
        <v>67</v>
      </c>
      <c r="H280">
        <v>20</v>
      </c>
      <c r="I280">
        <f>SUMIF(USKURZZS,N280,USRATES)</f>
        <v>74.2</v>
      </c>
      <c r="J280" s="9">
        <f>H280*I280</f>
        <v>1484</v>
      </c>
      <c r="K280" t="s">
        <v>799</v>
      </c>
      <c r="L280" s="1">
        <v>43102</v>
      </c>
      <c r="M280" s="1">
        <v>43463</v>
      </c>
      <c r="N280" t="s">
        <v>1065</v>
      </c>
      <c r="O280" t="s">
        <v>362</v>
      </c>
    </row>
    <row r="281" spans="1:15" x14ac:dyDescent="0.25">
      <c r="A281" t="s">
        <v>730</v>
      </c>
      <c r="B281" t="s">
        <v>1026</v>
      </c>
      <c r="C281" t="s">
        <v>862</v>
      </c>
      <c r="D281" s="3" t="s">
        <v>1031</v>
      </c>
      <c r="E281" t="s">
        <v>67</v>
      </c>
      <c r="H281">
        <v>20</v>
      </c>
      <c r="I281">
        <f>SUMIF(USKURZZS,N281,USRATES)</f>
        <v>93.5</v>
      </c>
      <c r="J281" s="9">
        <f>H281*I281</f>
        <v>1870</v>
      </c>
      <c r="K281" t="s">
        <v>799</v>
      </c>
      <c r="L281" s="1">
        <v>43102</v>
      </c>
      <c r="M281" s="1">
        <v>43463</v>
      </c>
      <c r="N281" t="s">
        <v>1061</v>
      </c>
      <c r="O281" t="s">
        <v>362</v>
      </c>
    </row>
    <row r="282" spans="1:15" x14ac:dyDescent="0.25">
      <c r="A282" t="s">
        <v>730</v>
      </c>
      <c r="B282" t="s">
        <v>864</v>
      </c>
      <c r="C282" t="s">
        <v>773</v>
      </c>
      <c r="D282" s="3" t="s">
        <v>865</v>
      </c>
      <c r="E282" t="s">
        <v>47</v>
      </c>
      <c r="G282" s="3" t="s">
        <v>866</v>
      </c>
      <c r="H282">
        <f>SUMIF(C:C,B282,H:H)</f>
        <v>130</v>
      </c>
      <c r="I282" s="10">
        <f>J282/H282</f>
        <v>87.561538461538461</v>
      </c>
      <c r="J282" s="9">
        <f>SUMIF(C:C,B282,J:J)</f>
        <v>11383</v>
      </c>
      <c r="K282" t="s">
        <v>360</v>
      </c>
      <c r="L282" s="1">
        <v>43102</v>
      </c>
      <c r="M282" s="1">
        <v>43463</v>
      </c>
      <c r="O282" t="s">
        <v>362</v>
      </c>
    </row>
    <row r="283" spans="1:15" x14ac:dyDescent="0.25">
      <c r="A283" t="s">
        <v>730</v>
      </c>
      <c r="B283" t="s">
        <v>1032</v>
      </c>
      <c r="C283" t="s">
        <v>864</v>
      </c>
      <c r="D283" s="3" t="s">
        <v>1035</v>
      </c>
      <c r="E283" t="s">
        <v>67</v>
      </c>
      <c r="H283">
        <v>30</v>
      </c>
      <c r="I283">
        <f>SUMIF(USKURZZS,N283,USRATES)</f>
        <v>93.5</v>
      </c>
      <c r="J283" s="9">
        <f>H283*I283</f>
        <v>2805</v>
      </c>
      <c r="K283" t="s">
        <v>799</v>
      </c>
      <c r="L283" s="1">
        <v>43102</v>
      </c>
      <c r="M283" s="1">
        <v>43463</v>
      </c>
      <c r="N283" t="s">
        <v>1063</v>
      </c>
      <c r="O283" t="s">
        <v>362</v>
      </c>
    </row>
    <row r="284" spans="1:15" x14ac:dyDescent="0.25">
      <c r="A284" t="s">
        <v>730</v>
      </c>
      <c r="B284" t="s">
        <v>1033</v>
      </c>
      <c r="C284" t="s">
        <v>864</v>
      </c>
      <c r="D284" s="3" t="s">
        <v>1036</v>
      </c>
      <c r="E284" t="s">
        <v>67</v>
      </c>
      <c r="H284">
        <v>40</v>
      </c>
      <c r="I284">
        <f>SUMIF(USKURZZS,N284,USRATES)</f>
        <v>93.5</v>
      </c>
      <c r="J284" s="9">
        <f>H284*I284</f>
        <v>3740</v>
      </c>
      <c r="K284" t="s">
        <v>799</v>
      </c>
      <c r="L284" s="1">
        <v>43102</v>
      </c>
      <c r="M284" s="1">
        <v>43463</v>
      </c>
      <c r="N284" t="s">
        <v>1062</v>
      </c>
      <c r="O284" t="s">
        <v>362</v>
      </c>
    </row>
    <row r="285" spans="1:15" x14ac:dyDescent="0.25">
      <c r="A285" t="s">
        <v>730</v>
      </c>
      <c r="B285" t="s">
        <v>1034</v>
      </c>
      <c r="C285" t="s">
        <v>864</v>
      </c>
      <c r="D285" s="3" t="s">
        <v>1037</v>
      </c>
      <c r="E285" t="s">
        <v>67</v>
      </c>
      <c r="H285">
        <v>20</v>
      </c>
      <c r="I285">
        <f>SUMIF(USKURZZS,N285,USRATES)</f>
        <v>74.2</v>
      </c>
      <c r="J285" s="9">
        <f>H285*I285</f>
        <v>1484</v>
      </c>
      <c r="K285" t="s">
        <v>799</v>
      </c>
      <c r="L285" s="1">
        <v>43102</v>
      </c>
      <c r="M285" s="1">
        <v>43463</v>
      </c>
      <c r="N285" t="s">
        <v>1064</v>
      </c>
      <c r="O285" t="s">
        <v>362</v>
      </c>
    </row>
    <row r="286" spans="1:15" x14ac:dyDescent="0.25">
      <c r="A286" t="s">
        <v>730</v>
      </c>
      <c r="B286" t="s">
        <v>1040</v>
      </c>
      <c r="C286" t="s">
        <v>864</v>
      </c>
      <c r="D286" s="3" t="s">
        <v>1038</v>
      </c>
      <c r="E286" t="s">
        <v>67</v>
      </c>
      <c r="H286">
        <v>20</v>
      </c>
      <c r="I286">
        <f>SUMIF(USKURZZS,N286,USRATES)</f>
        <v>74.2</v>
      </c>
      <c r="J286" s="9">
        <f>H286*I286</f>
        <v>1484</v>
      </c>
      <c r="K286" t="s">
        <v>799</v>
      </c>
      <c r="L286" s="1">
        <v>43102</v>
      </c>
      <c r="M286" s="1">
        <v>43463</v>
      </c>
      <c r="N286" t="s">
        <v>1065</v>
      </c>
      <c r="O286" t="s">
        <v>362</v>
      </c>
    </row>
    <row r="287" spans="1:15" x14ac:dyDescent="0.25">
      <c r="A287" t="s">
        <v>730</v>
      </c>
      <c r="B287" t="s">
        <v>1041</v>
      </c>
      <c r="C287" t="s">
        <v>864</v>
      </c>
      <c r="D287" s="3" t="s">
        <v>1039</v>
      </c>
      <c r="E287" t="s">
        <v>67</v>
      </c>
      <c r="H287">
        <v>20</v>
      </c>
      <c r="I287">
        <f>SUMIF(USKURZZS,N287,USRATES)</f>
        <v>93.5</v>
      </c>
      <c r="J287" s="9">
        <f>H287*I287</f>
        <v>1870</v>
      </c>
      <c r="K287" t="s">
        <v>799</v>
      </c>
      <c r="L287" s="1">
        <v>43102</v>
      </c>
      <c r="M287" s="1">
        <v>43463</v>
      </c>
      <c r="N287" t="s">
        <v>1061</v>
      </c>
      <c r="O287" t="s">
        <v>362</v>
      </c>
    </row>
    <row r="288" spans="1:15" x14ac:dyDescent="0.25">
      <c r="A288" t="s">
        <v>730</v>
      </c>
      <c r="B288" t="s">
        <v>743</v>
      </c>
      <c r="C288" t="s">
        <v>731</v>
      </c>
      <c r="D288" s="3" t="s">
        <v>744</v>
      </c>
      <c r="E288" t="s">
        <v>16</v>
      </c>
      <c r="H288">
        <f>SUMIF(C:C,B288,H:H)</f>
        <v>5214</v>
      </c>
      <c r="I288" s="10">
        <f>J288/H288</f>
        <v>82.247219025700034</v>
      </c>
      <c r="J288" s="9">
        <f>SUMIF(C:C,B288,J:J)</f>
        <v>428837</v>
      </c>
      <c r="K288" t="s">
        <v>360</v>
      </c>
      <c r="L288" s="1">
        <v>43102</v>
      </c>
      <c r="M288" s="1">
        <v>43463</v>
      </c>
      <c r="O288" t="s">
        <v>362</v>
      </c>
    </row>
    <row r="289" spans="1:15" ht="31.5" x14ac:dyDescent="0.25">
      <c r="A289" t="s">
        <v>730</v>
      </c>
      <c r="B289" t="s">
        <v>745</v>
      </c>
      <c r="C289" t="s">
        <v>743</v>
      </c>
      <c r="D289" s="3" t="s">
        <v>746</v>
      </c>
      <c r="E289" t="s">
        <v>24</v>
      </c>
      <c r="G289" s="3" t="s">
        <v>870</v>
      </c>
      <c r="H289">
        <f>SUMIF(C:C,B289,H:H)</f>
        <v>3100</v>
      </c>
      <c r="I289" s="10">
        <f>J289/H289</f>
        <v>81.546451612903226</v>
      </c>
      <c r="J289" s="9">
        <f>SUMIF(C:C,B289,J:J)</f>
        <v>252794</v>
      </c>
      <c r="K289" t="s">
        <v>360</v>
      </c>
      <c r="L289" s="1">
        <v>43102</v>
      </c>
      <c r="M289" s="1">
        <v>43463</v>
      </c>
      <c r="O289" t="s">
        <v>362</v>
      </c>
    </row>
    <row r="290" spans="1:15" ht="47.25" x14ac:dyDescent="0.25">
      <c r="A290" t="s">
        <v>730</v>
      </c>
      <c r="B290" t="s">
        <v>747</v>
      </c>
      <c r="C290" t="s">
        <v>745</v>
      </c>
      <c r="D290" s="3" t="s">
        <v>748</v>
      </c>
      <c r="E290" t="s">
        <v>47</v>
      </c>
      <c r="G290" s="3" t="s">
        <v>1045</v>
      </c>
      <c r="H290">
        <f>SUMIF(C:C,B290,H:H)</f>
        <v>240</v>
      </c>
      <c r="I290" s="10">
        <f>J290/H290</f>
        <v>93.5</v>
      </c>
      <c r="J290" s="9">
        <f>SUMIF(C:C,B290,J:J)</f>
        <v>22440</v>
      </c>
      <c r="K290" t="s">
        <v>360</v>
      </c>
      <c r="L290" s="1">
        <v>43102</v>
      </c>
      <c r="M290" s="1">
        <v>43463</v>
      </c>
      <c r="O290" t="s">
        <v>1046</v>
      </c>
    </row>
    <row r="291" spans="1:15" x14ac:dyDescent="0.25">
      <c r="A291" t="s">
        <v>730</v>
      </c>
      <c r="B291" t="s">
        <v>873</v>
      </c>
      <c r="C291" t="s">
        <v>747</v>
      </c>
      <c r="D291" s="3" t="s">
        <v>875</v>
      </c>
      <c r="E291" t="s">
        <v>67</v>
      </c>
      <c r="G291" s="3" t="s">
        <v>884</v>
      </c>
      <c r="H291">
        <v>120</v>
      </c>
      <c r="I291">
        <f>SUMIF(USKURZZS,N291,USRATES)</f>
        <v>93.5</v>
      </c>
      <c r="J291" s="9">
        <f>H291*I291</f>
        <v>11220</v>
      </c>
      <c r="K291" t="s">
        <v>799</v>
      </c>
      <c r="L291" s="1">
        <v>43102</v>
      </c>
      <c r="M291" s="1">
        <v>43463</v>
      </c>
      <c r="N291" t="s">
        <v>1063</v>
      </c>
      <c r="O291" t="s">
        <v>362</v>
      </c>
    </row>
    <row r="292" spans="1:15" x14ac:dyDescent="0.25">
      <c r="A292" t="s">
        <v>730</v>
      </c>
      <c r="B292" t="s">
        <v>874</v>
      </c>
      <c r="C292" t="s">
        <v>747</v>
      </c>
      <c r="D292" s="3" t="s">
        <v>876</v>
      </c>
      <c r="E292" t="s">
        <v>67</v>
      </c>
      <c r="G292" s="3" t="s">
        <v>885</v>
      </c>
      <c r="H292">
        <v>120</v>
      </c>
      <c r="I292">
        <f>SUMIF(USKURZZS,N292,USRATES)</f>
        <v>93.5</v>
      </c>
      <c r="J292" s="9">
        <f>H292*I292</f>
        <v>11220</v>
      </c>
      <c r="K292" t="s">
        <v>799</v>
      </c>
      <c r="L292" s="1">
        <v>43102</v>
      </c>
      <c r="M292" s="1">
        <v>43463</v>
      </c>
      <c r="N292" t="s">
        <v>1062</v>
      </c>
      <c r="O292" t="s">
        <v>362</v>
      </c>
    </row>
    <row r="293" spans="1:15" x14ac:dyDescent="0.25">
      <c r="A293" t="s">
        <v>730</v>
      </c>
      <c r="B293" t="s">
        <v>749</v>
      </c>
      <c r="C293" t="s">
        <v>745</v>
      </c>
      <c r="D293" s="3" t="s">
        <v>871</v>
      </c>
      <c r="E293" t="s">
        <v>47</v>
      </c>
      <c r="G293" s="3" t="s">
        <v>755</v>
      </c>
      <c r="H293">
        <f>SUMIF(C:C,B293,H:H)</f>
        <v>340</v>
      </c>
      <c r="I293">
        <v>0</v>
      </c>
      <c r="J293" s="9">
        <f>SUMIF(C:C,B293,J:J)</f>
        <v>27158</v>
      </c>
      <c r="K293" t="s">
        <v>360</v>
      </c>
      <c r="L293" s="1">
        <v>43102</v>
      </c>
      <c r="M293" s="1">
        <v>43463</v>
      </c>
      <c r="O293" t="s">
        <v>1058</v>
      </c>
    </row>
    <row r="294" spans="1:15" x14ac:dyDescent="0.25">
      <c r="A294" t="s">
        <v>730</v>
      </c>
      <c r="B294" t="s">
        <v>1047</v>
      </c>
      <c r="C294" t="s">
        <v>749</v>
      </c>
      <c r="D294" s="3" t="s">
        <v>1053</v>
      </c>
      <c r="E294" t="s">
        <v>67</v>
      </c>
      <c r="H294">
        <v>40</v>
      </c>
      <c r="I294">
        <f>SUMIF(USKURZZS,N294,USRATES)</f>
        <v>93.5</v>
      </c>
      <c r="J294" s="9">
        <f>H294*I294</f>
        <v>3740</v>
      </c>
      <c r="K294" t="s">
        <v>799</v>
      </c>
      <c r="L294" s="1">
        <v>43102</v>
      </c>
      <c r="M294" s="1">
        <v>43463</v>
      </c>
      <c r="N294" t="s">
        <v>1063</v>
      </c>
      <c r="O294" t="s">
        <v>362</v>
      </c>
    </row>
    <row r="295" spans="1:15" x14ac:dyDescent="0.25">
      <c r="A295" t="s">
        <v>730</v>
      </c>
      <c r="B295" t="s">
        <v>1048</v>
      </c>
      <c r="C295" t="s">
        <v>749</v>
      </c>
      <c r="D295" s="3" t="s">
        <v>1052</v>
      </c>
      <c r="E295" t="s">
        <v>67</v>
      </c>
      <c r="H295">
        <v>40</v>
      </c>
      <c r="I295">
        <f>SUMIF(USKURZZS,N295,USRATES)</f>
        <v>93.5</v>
      </c>
      <c r="J295" s="9">
        <f>H295*I295</f>
        <v>3740</v>
      </c>
      <c r="K295" t="s">
        <v>799</v>
      </c>
      <c r="L295" s="1">
        <v>43102</v>
      </c>
      <c r="M295" s="1">
        <v>43463</v>
      </c>
      <c r="N295" t="s">
        <v>1062</v>
      </c>
      <c r="O295" t="s">
        <v>362</v>
      </c>
    </row>
    <row r="296" spans="1:15" x14ac:dyDescent="0.25">
      <c r="A296" t="s">
        <v>730</v>
      </c>
      <c r="B296" t="s">
        <v>1049</v>
      </c>
      <c r="C296" t="s">
        <v>749</v>
      </c>
      <c r="D296" s="3" t="s">
        <v>1054</v>
      </c>
      <c r="E296" t="s">
        <v>67</v>
      </c>
      <c r="H296">
        <v>120</v>
      </c>
      <c r="I296">
        <f>SUMIF(USKURZZS,N296,USRATES)</f>
        <v>74.2</v>
      </c>
      <c r="J296" s="9">
        <f>H296*I296</f>
        <v>8904</v>
      </c>
      <c r="K296" t="s">
        <v>799</v>
      </c>
      <c r="L296" s="1">
        <v>43102</v>
      </c>
      <c r="M296" s="1">
        <v>43463</v>
      </c>
      <c r="N296" t="s">
        <v>1064</v>
      </c>
      <c r="O296" t="s">
        <v>362</v>
      </c>
    </row>
    <row r="297" spans="1:15" x14ac:dyDescent="0.25">
      <c r="A297" t="s">
        <v>730</v>
      </c>
      <c r="B297" t="s">
        <v>1050</v>
      </c>
      <c r="C297" t="s">
        <v>749</v>
      </c>
      <c r="D297" s="3" t="s">
        <v>1055</v>
      </c>
      <c r="E297" t="s">
        <v>67</v>
      </c>
      <c r="H297">
        <v>120</v>
      </c>
      <c r="I297">
        <f>SUMIF(USKURZZS,N297,USRATES)</f>
        <v>74.2</v>
      </c>
      <c r="J297" s="9">
        <f>H297*I297</f>
        <v>8904</v>
      </c>
      <c r="K297" t="s">
        <v>799</v>
      </c>
      <c r="L297" s="1">
        <v>43102</v>
      </c>
      <c r="M297" s="1">
        <v>43463</v>
      </c>
      <c r="N297" t="s">
        <v>1065</v>
      </c>
      <c r="O297" t="s">
        <v>362</v>
      </c>
    </row>
    <row r="298" spans="1:15" x14ac:dyDescent="0.25">
      <c r="A298" t="s">
        <v>730</v>
      </c>
      <c r="B298" t="s">
        <v>1051</v>
      </c>
      <c r="C298" t="s">
        <v>749</v>
      </c>
      <c r="D298" s="3" t="s">
        <v>1056</v>
      </c>
      <c r="E298" t="s">
        <v>67</v>
      </c>
      <c r="H298">
        <v>20</v>
      </c>
      <c r="I298">
        <f>SUMIF(USKURZZS,N298,USRATES)</f>
        <v>93.5</v>
      </c>
      <c r="J298" s="9">
        <f>H298*I298</f>
        <v>1870</v>
      </c>
      <c r="K298" t="s">
        <v>799</v>
      </c>
      <c r="L298" s="1">
        <v>43102</v>
      </c>
      <c r="M298" s="1">
        <v>43463</v>
      </c>
      <c r="N298" t="s">
        <v>1061</v>
      </c>
      <c r="O298" t="s">
        <v>362</v>
      </c>
    </row>
    <row r="299" spans="1:15" ht="63" x14ac:dyDescent="0.25">
      <c r="A299" t="s">
        <v>730</v>
      </c>
      <c r="B299" t="s">
        <v>750</v>
      </c>
      <c r="C299" t="s">
        <v>745</v>
      </c>
      <c r="D299" s="3" t="s">
        <v>1204</v>
      </c>
      <c r="E299" t="s">
        <v>47</v>
      </c>
      <c r="G299" s="3" t="s">
        <v>1209</v>
      </c>
      <c r="H299">
        <f>SUMIF(C:C,B299,H:H)</f>
        <v>320</v>
      </c>
      <c r="I299" s="10">
        <f>J299/H299</f>
        <v>79.025000000000006</v>
      </c>
      <c r="J299" s="9">
        <f>SUMIF(C:C,B299,J:J)</f>
        <v>25288</v>
      </c>
      <c r="K299" t="s">
        <v>360</v>
      </c>
      <c r="L299" s="1">
        <v>43102</v>
      </c>
      <c r="M299" s="1">
        <v>43463</v>
      </c>
      <c r="O299" t="s">
        <v>1194</v>
      </c>
    </row>
    <row r="300" spans="1:15" x14ac:dyDescent="0.25">
      <c r="A300" t="s">
        <v>730</v>
      </c>
      <c r="B300" t="s">
        <v>880</v>
      </c>
      <c r="C300" t="s">
        <v>750</v>
      </c>
      <c r="D300" s="3" t="s">
        <v>1205</v>
      </c>
      <c r="E300" t="s">
        <v>67</v>
      </c>
      <c r="H300">
        <v>40</v>
      </c>
      <c r="I300">
        <f>SUMIF(USKURZZS,N300,USRATES)</f>
        <v>93.5</v>
      </c>
      <c r="J300" s="9">
        <f>H300*I300</f>
        <v>3740</v>
      </c>
      <c r="K300" t="s">
        <v>799</v>
      </c>
      <c r="L300" s="1">
        <v>43102</v>
      </c>
      <c r="M300" s="1">
        <v>43463</v>
      </c>
      <c r="N300" t="s">
        <v>1063</v>
      </c>
      <c r="O300" t="s">
        <v>362</v>
      </c>
    </row>
    <row r="301" spans="1:15" x14ac:dyDescent="0.25">
      <c r="A301" t="s">
        <v>730</v>
      </c>
      <c r="B301" t="s">
        <v>881</v>
      </c>
      <c r="C301" t="s">
        <v>750</v>
      </c>
      <c r="D301" s="3" t="s">
        <v>1206</v>
      </c>
      <c r="E301" t="s">
        <v>67</v>
      </c>
      <c r="H301">
        <v>40</v>
      </c>
      <c r="I301">
        <f>SUMIF(USKURZZS,N301,USRATES)</f>
        <v>93.5</v>
      </c>
      <c r="J301" s="9">
        <f>H301*I301</f>
        <v>3740</v>
      </c>
      <c r="K301" t="s">
        <v>799</v>
      </c>
      <c r="L301" s="1">
        <v>43102</v>
      </c>
      <c r="M301" s="1">
        <v>43463</v>
      </c>
      <c r="N301" t="s">
        <v>1062</v>
      </c>
      <c r="O301" t="s">
        <v>362</v>
      </c>
    </row>
    <row r="302" spans="1:15" x14ac:dyDescent="0.25">
      <c r="A302" t="s">
        <v>730</v>
      </c>
      <c r="B302" t="s">
        <v>882</v>
      </c>
      <c r="C302" t="s">
        <v>750</v>
      </c>
      <c r="D302" s="3" t="s">
        <v>1207</v>
      </c>
      <c r="E302" t="s">
        <v>67</v>
      </c>
      <c r="H302">
        <v>120</v>
      </c>
      <c r="I302">
        <f>SUMIF(USKURZZS,N302,USRATES)</f>
        <v>74.2</v>
      </c>
      <c r="J302" s="9">
        <f>H302*I302</f>
        <v>8904</v>
      </c>
      <c r="K302" t="s">
        <v>799</v>
      </c>
      <c r="L302" s="1">
        <v>43102</v>
      </c>
      <c r="M302" s="1">
        <v>43463</v>
      </c>
      <c r="N302" t="s">
        <v>1064</v>
      </c>
      <c r="O302" t="s">
        <v>362</v>
      </c>
    </row>
    <row r="303" spans="1:15" x14ac:dyDescent="0.25">
      <c r="A303" t="s">
        <v>730</v>
      </c>
      <c r="B303" t="s">
        <v>883</v>
      </c>
      <c r="C303" t="s">
        <v>750</v>
      </c>
      <c r="D303" s="3" t="s">
        <v>1208</v>
      </c>
      <c r="E303" t="s">
        <v>67</v>
      </c>
      <c r="H303">
        <v>120</v>
      </c>
      <c r="I303">
        <f>SUMIF(USKURZZS,N303,USRATES)</f>
        <v>74.2</v>
      </c>
      <c r="J303" s="9">
        <f>H303*I303</f>
        <v>8904</v>
      </c>
      <c r="K303" t="s">
        <v>799</v>
      </c>
      <c r="L303" s="1">
        <v>43102</v>
      </c>
      <c r="M303" s="1">
        <v>43463</v>
      </c>
      <c r="N303" t="s">
        <v>1065</v>
      </c>
      <c r="O303" t="s">
        <v>362</v>
      </c>
    </row>
    <row r="304" spans="1:15" ht="31.5" x14ac:dyDescent="0.25">
      <c r="A304" t="s">
        <v>730</v>
      </c>
      <c r="B304" t="s">
        <v>872</v>
      </c>
      <c r="C304" t="s">
        <v>745</v>
      </c>
      <c r="D304" s="3" t="s">
        <v>879</v>
      </c>
      <c r="E304" t="s">
        <v>47</v>
      </c>
      <c r="G304" s="3" t="s">
        <v>894</v>
      </c>
      <c r="H304">
        <f>SUMIF(C:C,B304,H:H)</f>
        <v>160</v>
      </c>
      <c r="I304" s="10">
        <f>J304/H304</f>
        <v>79.025000000000006</v>
      </c>
      <c r="J304" s="9">
        <f>SUMIF(C:C,B304,J:J)</f>
        <v>12644</v>
      </c>
      <c r="K304" t="s">
        <v>360</v>
      </c>
      <c r="L304" s="1">
        <v>43102</v>
      </c>
      <c r="M304" s="1">
        <v>43463</v>
      </c>
      <c r="O304" t="s">
        <v>1057</v>
      </c>
    </row>
    <row r="305" spans="1:15" x14ac:dyDescent="0.25">
      <c r="A305" t="s">
        <v>730</v>
      </c>
      <c r="B305" t="s">
        <v>886</v>
      </c>
      <c r="C305" t="s">
        <v>872</v>
      </c>
      <c r="D305" s="3" t="s">
        <v>890</v>
      </c>
      <c r="E305" t="s">
        <v>67</v>
      </c>
      <c r="H305">
        <v>20</v>
      </c>
      <c r="I305">
        <f>SUMIF(USKURZZS,N305,USRATES)</f>
        <v>93.5</v>
      </c>
      <c r="J305" s="9">
        <f>H305*I305</f>
        <v>1870</v>
      </c>
      <c r="K305" t="s">
        <v>799</v>
      </c>
      <c r="L305" s="1">
        <v>43102</v>
      </c>
      <c r="M305" s="1">
        <v>43463</v>
      </c>
      <c r="N305" t="s">
        <v>1063</v>
      </c>
      <c r="O305" t="s">
        <v>362</v>
      </c>
    </row>
    <row r="306" spans="1:15" x14ac:dyDescent="0.25">
      <c r="A306" t="s">
        <v>730</v>
      </c>
      <c r="B306" t="s">
        <v>887</v>
      </c>
      <c r="C306" t="s">
        <v>872</v>
      </c>
      <c r="D306" s="3" t="s">
        <v>891</v>
      </c>
      <c r="E306" t="s">
        <v>67</v>
      </c>
      <c r="H306">
        <v>20</v>
      </c>
      <c r="I306">
        <f>SUMIF(USKURZZS,N306,USRATES)</f>
        <v>93.5</v>
      </c>
      <c r="J306" s="9">
        <f>H306*I306</f>
        <v>1870</v>
      </c>
      <c r="K306" t="s">
        <v>799</v>
      </c>
      <c r="L306" s="1">
        <v>43102</v>
      </c>
      <c r="M306" s="1">
        <v>43463</v>
      </c>
      <c r="N306" t="s">
        <v>1062</v>
      </c>
      <c r="O306" t="s">
        <v>362</v>
      </c>
    </row>
    <row r="307" spans="1:15" x14ac:dyDescent="0.25">
      <c r="A307" t="s">
        <v>730</v>
      </c>
      <c r="B307" t="s">
        <v>888</v>
      </c>
      <c r="C307" t="s">
        <v>872</v>
      </c>
      <c r="D307" s="3" t="s">
        <v>892</v>
      </c>
      <c r="E307" t="s">
        <v>67</v>
      </c>
      <c r="H307">
        <v>60</v>
      </c>
      <c r="I307">
        <f>SUMIF(USKURZZS,N307,USRATES)</f>
        <v>74.2</v>
      </c>
      <c r="J307" s="9">
        <f>H307*I307</f>
        <v>4452</v>
      </c>
      <c r="K307" t="s">
        <v>799</v>
      </c>
      <c r="L307" s="1">
        <v>43102</v>
      </c>
      <c r="M307" s="1">
        <v>43463</v>
      </c>
      <c r="N307" t="s">
        <v>1064</v>
      </c>
      <c r="O307" t="s">
        <v>362</v>
      </c>
    </row>
    <row r="308" spans="1:15" x14ac:dyDescent="0.25">
      <c r="A308" t="s">
        <v>730</v>
      </c>
      <c r="B308" t="s">
        <v>889</v>
      </c>
      <c r="C308" t="s">
        <v>872</v>
      </c>
      <c r="D308" s="3" t="s">
        <v>893</v>
      </c>
      <c r="E308" t="s">
        <v>67</v>
      </c>
      <c r="H308">
        <v>60</v>
      </c>
      <c r="I308">
        <f>SUMIF(USKURZZS,N308,USRATES)</f>
        <v>74.2</v>
      </c>
      <c r="J308" s="9">
        <f>H308*I308</f>
        <v>4452</v>
      </c>
      <c r="K308" t="s">
        <v>799</v>
      </c>
      <c r="L308" s="1">
        <v>43102</v>
      </c>
      <c r="M308" s="1">
        <v>43463</v>
      </c>
      <c r="N308" t="s">
        <v>1065</v>
      </c>
      <c r="O308" t="s">
        <v>362</v>
      </c>
    </row>
    <row r="309" spans="1:15" x14ac:dyDescent="0.25">
      <c r="A309" t="s">
        <v>730</v>
      </c>
      <c r="B309" t="s">
        <v>877</v>
      </c>
      <c r="C309" t="s">
        <v>745</v>
      </c>
      <c r="D309" s="3" t="s">
        <v>751</v>
      </c>
      <c r="E309" t="s">
        <v>47</v>
      </c>
      <c r="G309" s="3" t="s">
        <v>757</v>
      </c>
      <c r="H309">
        <f>SUMIF(C:C,B309,H:H)</f>
        <v>760</v>
      </c>
      <c r="I309">
        <v>0</v>
      </c>
      <c r="J309" s="9">
        <f>SUMIF(C:C,B309,J:J)</f>
        <v>61796</v>
      </c>
      <c r="K309" t="s">
        <v>360</v>
      </c>
      <c r="L309" s="1">
        <v>43102</v>
      </c>
      <c r="M309" s="1">
        <v>43463</v>
      </c>
      <c r="O309" t="s">
        <v>1193</v>
      </c>
    </row>
    <row r="310" spans="1:15" x14ac:dyDescent="0.25">
      <c r="A310" t="s">
        <v>730</v>
      </c>
      <c r="B310" t="s">
        <v>900</v>
      </c>
      <c r="C310" t="s">
        <v>877</v>
      </c>
      <c r="D310" s="3" t="s">
        <v>905</v>
      </c>
      <c r="E310" t="s">
        <v>67</v>
      </c>
      <c r="H310">
        <v>120</v>
      </c>
      <c r="I310">
        <f>SUMIF(USKURZZS,N310,USRATES)</f>
        <v>93.5</v>
      </c>
      <c r="J310" s="9">
        <f>H310*I310</f>
        <v>11220</v>
      </c>
      <c r="K310" t="s">
        <v>799</v>
      </c>
      <c r="L310" s="1">
        <v>43102</v>
      </c>
      <c r="M310" s="1">
        <v>43463</v>
      </c>
      <c r="N310" t="s">
        <v>1063</v>
      </c>
      <c r="O310" t="s">
        <v>362</v>
      </c>
    </row>
    <row r="311" spans="1:15" x14ac:dyDescent="0.25">
      <c r="A311" t="s">
        <v>730</v>
      </c>
      <c r="B311" t="s">
        <v>901</v>
      </c>
      <c r="C311" t="s">
        <v>877</v>
      </c>
      <c r="D311" s="3" t="s">
        <v>906</v>
      </c>
      <c r="E311" t="s">
        <v>67</v>
      </c>
      <c r="H311">
        <v>120</v>
      </c>
      <c r="I311">
        <f>SUMIF(USKURZZS,N311,USRATES)</f>
        <v>93.5</v>
      </c>
      <c r="J311" s="9">
        <f>H311*I311</f>
        <v>11220</v>
      </c>
      <c r="K311" t="s">
        <v>799</v>
      </c>
      <c r="L311" s="1">
        <v>43102</v>
      </c>
      <c r="M311" s="1">
        <v>43463</v>
      </c>
      <c r="N311" t="s">
        <v>1062</v>
      </c>
      <c r="O311" t="s">
        <v>362</v>
      </c>
    </row>
    <row r="312" spans="1:15" x14ac:dyDescent="0.25">
      <c r="A312" t="s">
        <v>730</v>
      </c>
      <c r="B312" t="s">
        <v>902</v>
      </c>
      <c r="C312" t="s">
        <v>877</v>
      </c>
      <c r="D312" s="3" t="s">
        <v>907</v>
      </c>
      <c r="E312" t="s">
        <v>67</v>
      </c>
      <c r="H312">
        <v>240</v>
      </c>
      <c r="I312">
        <f>SUMIF(USKURZZS,N312,USRATES)</f>
        <v>74.2</v>
      </c>
      <c r="J312" s="9">
        <f>H312*I312</f>
        <v>17808</v>
      </c>
      <c r="K312" t="s">
        <v>799</v>
      </c>
      <c r="L312" s="1">
        <v>43102</v>
      </c>
      <c r="M312" s="1">
        <v>43463</v>
      </c>
      <c r="N312" t="s">
        <v>1064</v>
      </c>
      <c r="O312" t="s">
        <v>362</v>
      </c>
    </row>
    <row r="313" spans="1:15" x14ac:dyDescent="0.25">
      <c r="A313" t="s">
        <v>730</v>
      </c>
      <c r="B313" t="s">
        <v>903</v>
      </c>
      <c r="C313" t="s">
        <v>877</v>
      </c>
      <c r="D313" s="3" t="s">
        <v>908</v>
      </c>
      <c r="E313" t="s">
        <v>67</v>
      </c>
      <c r="H313">
        <v>240</v>
      </c>
      <c r="I313">
        <f>SUMIF(USKURZZS,N313,USRATES)</f>
        <v>74.2</v>
      </c>
      <c r="J313" s="9">
        <f>H313*I313</f>
        <v>17808</v>
      </c>
      <c r="K313" t="s">
        <v>799</v>
      </c>
      <c r="L313" s="1">
        <v>43102</v>
      </c>
      <c r="M313" s="1">
        <v>43463</v>
      </c>
      <c r="N313" t="s">
        <v>1065</v>
      </c>
      <c r="O313" t="s">
        <v>362</v>
      </c>
    </row>
    <row r="314" spans="1:15" x14ac:dyDescent="0.25">
      <c r="A314" t="s">
        <v>730</v>
      </c>
      <c r="B314" t="s">
        <v>904</v>
      </c>
      <c r="C314" t="s">
        <v>877</v>
      </c>
      <c r="D314" s="3" t="s">
        <v>909</v>
      </c>
      <c r="E314" t="s">
        <v>67</v>
      </c>
      <c r="H314">
        <v>40</v>
      </c>
      <c r="I314">
        <f>SUMIF(USKURZZS,N314,USRATES)</f>
        <v>93.5</v>
      </c>
      <c r="J314" s="9">
        <f>H314*I314</f>
        <v>3740</v>
      </c>
      <c r="K314" t="s">
        <v>799</v>
      </c>
      <c r="L314" s="1">
        <v>43102</v>
      </c>
      <c r="M314" s="1">
        <v>43463</v>
      </c>
      <c r="N314" t="s">
        <v>1061</v>
      </c>
      <c r="O314" t="s">
        <v>362</v>
      </c>
    </row>
    <row r="315" spans="1:15" ht="31.5" x14ac:dyDescent="0.25">
      <c r="A315" t="s">
        <v>730</v>
      </c>
      <c r="B315" t="s">
        <v>878</v>
      </c>
      <c r="C315" t="s">
        <v>745</v>
      </c>
      <c r="D315" s="3" t="s">
        <v>919</v>
      </c>
      <c r="E315" t="s">
        <v>47</v>
      </c>
      <c r="G315" s="3" t="s">
        <v>1059</v>
      </c>
      <c r="H315">
        <f>SUMIF(C:C,B315,H:H)</f>
        <v>760</v>
      </c>
      <c r="I315" s="10">
        <f>J315/H315</f>
        <v>81.310526315789474</v>
      </c>
      <c r="J315" s="9">
        <f>SUMIF(C:C,B315,J:J)</f>
        <v>61796</v>
      </c>
      <c r="K315" t="s">
        <v>360</v>
      </c>
      <c r="L315" s="1">
        <v>43102</v>
      </c>
      <c r="M315" s="1">
        <v>43463</v>
      </c>
      <c r="O315" t="s">
        <v>1195</v>
      </c>
    </row>
    <row r="316" spans="1:15" x14ac:dyDescent="0.25">
      <c r="A316" t="s">
        <v>730</v>
      </c>
      <c r="B316" t="s">
        <v>920</v>
      </c>
      <c r="C316" t="s">
        <v>878</v>
      </c>
      <c r="D316" s="3" t="s">
        <v>929</v>
      </c>
      <c r="E316" t="s">
        <v>67</v>
      </c>
      <c r="H316">
        <v>120</v>
      </c>
      <c r="I316">
        <f>SUMIF(USKURZZS,N316,USRATES)</f>
        <v>93.5</v>
      </c>
      <c r="J316" s="9">
        <f>H316*I316</f>
        <v>11220</v>
      </c>
      <c r="K316" t="s">
        <v>799</v>
      </c>
      <c r="L316" s="1">
        <v>43102</v>
      </c>
      <c r="M316" s="1">
        <v>43463</v>
      </c>
      <c r="N316" t="s">
        <v>1063</v>
      </c>
      <c r="O316" t="s">
        <v>362</v>
      </c>
    </row>
    <row r="317" spans="1:15" x14ac:dyDescent="0.25">
      <c r="A317" t="s">
        <v>730</v>
      </c>
      <c r="B317" t="s">
        <v>921</v>
      </c>
      <c r="C317" t="s">
        <v>878</v>
      </c>
      <c r="D317" s="3" t="s">
        <v>925</v>
      </c>
      <c r="E317" t="s">
        <v>67</v>
      </c>
      <c r="H317">
        <v>120</v>
      </c>
      <c r="I317">
        <f>SUMIF(USKURZZS,N317,USRATES)</f>
        <v>93.5</v>
      </c>
      <c r="J317" s="9">
        <f>H317*I317</f>
        <v>11220</v>
      </c>
      <c r="K317" t="s">
        <v>799</v>
      </c>
      <c r="L317" s="1">
        <v>43102</v>
      </c>
      <c r="M317" s="1">
        <v>43463</v>
      </c>
      <c r="N317" t="s">
        <v>1062</v>
      </c>
      <c r="O317" t="s">
        <v>362</v>
      </c>
    </row>
    <row r="318" spans="1:15" x14ac:dyDescent="0.25">
      <c r="A318" t="s">
        <v>730</v>
      </c>
      <c r="B318" t="s">
        <v>922</v>
      </c>
      <c r="C318" t="s">
        <v>878</v>
      </c>
      <c r="D318" s="3" t="s">
        <v>926</v>
      </c>
      <c r="E318" t="s">
        <v>67</v>
      </c>
      <c r="H318">
        <v>240</v>
      </c>
      <c r="I318">
        <f>SUMIF(USKURZZS,N318,USRATES)</f>
        <v>74.2</v>
      </c>
      <c r="J318" s="9">
        <f>H318*I318</f>
        <v>17808</v>
      </c>
      <c r="K318" t="s">
        <v>799</v>
      </c>
      <c r="L318" s="1">
        <v>43102</v>
      </c>
      <c r="M318" s="1">
        <v>43463</v>
      </c>
      <c r="N318" t="s">
        <v>1064</v>
      </c>
      <c r="O318" t="s">
        <v>362</v>
      </c>
    </row>
    <row r="319" spans="1:15" x14ac:dyDescent="0.25">
      <c r="A319" t="s">
        <v>730</v>
      </c>
      <c r="B319" t="s">
        <v>923</v>
      </c>
      <c r="C319" t="s">
        <v>878</v>
      </c>
      <c r="D319" s="3" t="s">
        <v>927</v>
      </c>
      <c r="E319" t="s">
        <v>67</v>
      </c>
      <c r="H319">
        <v>240</v>
      </c>
      <c r="I319">
        <f>SUMIF(USKURZZS,N319,USRATES)</f>
        <v>74.2</v>
      </c>
      <c r="J319" s="9">
        <f>H319*I319</f>
        <v>17808</v>
      </c>
      <c r="K319" t="s">
        <v>799</v>
      </c>
      <c r="L319" s="1">
        <v>43102</v>
      </c>
      <c r="M319" s="1">
        <v>43463</v>
      </c>
      <c r="N319" t="s">
        <v>1065</v>
      </c>
      <c r="O319" t="s">
        <v>362</v>
      </c>
    </row>
    <row r="320" spans="1:15" x14ac:dyDescent="0.25">
      <c r="A320" t="s">
        <v>730</v>
      </c>
      <c r="B320" t="s">
        <v>924</v>
      </c>
      <c r="C320" t="s">
        <v>878</v>
      </c>
      <c r="D320" s="3" t="s">
        <v>928</v>
      </c>
      <c r="E320" t="s">
        <v>67</v>
      </c>
      <c r="H320">
        <v>40</v>
      </c>
      <c r="I320">
        <f>SUMIF(USKURZZS,N320,USRATES)</f>
        <v>93.5</v>
      </c>
      <c r="J320" s="9">
        <f>H320*I320</f>
        <v>3740</v>
      </c>
      <c r="K320" t="s">
        <v>799</v>
      </c>
      <c r="L320" s="1">
        <v>43102</v>
      </c>
      <c r="M320" s="1">
        <v>43463</v>
      </c>
      <c r="N320" t="s">
        <v>1061</v>
      </c>
      <c r="O320" t="s">
        <v>362</v>
      </c>
    </row>
    <row r="321" spans="1:15" ht="63" x14ac:dyDescent="0.25">
      <c r="A321" t="s">
        <v>730</v>
      </c>
      <c r="B321" t="s">
        <v>1210</v>
      </c>
      <c r="C321" t="s">
        <v>745</v>
      </c>
      <c r="D321" s="3" t="s">
        <v>1216</v>
      </c>
      <c r="E321" t="s">
        <v>47</v>
      </c>
      <c r="G321" s="3" t="s">
        <v>1227</v>
      </c>
      <c r="H321">
        <f>SUMIF(C:C,B321,H:H)</f>
        <v>520</v>
      </c>
      <c r="I321" s="10">
        <f>J321/H321</f>
        <v>80.138461538461542</v>
      </c>
      <c r="J321" s="9">
        <f>SUMIF(C:C,B321,J:J)</f>
        <v>41672</v>
      </c>
      <c r="K321" t="s">
        <v>360</v>
      </c>
      <c r="L321" s="1">
        <v>43102</v>
      </c>
      <c r="M321" s="1">
        <v>43463</v>
      </c>
    </row>
    <row r="322" spans="1:15" x14ac:dyDescent="0.25">
      <c r="A322" t="s">
        <v>730</v>
      </c>
      <c r="B322" t="s">
        <v>1211</v>
      </c>
      <c r="C322" t="s">
        <v>1210</v>
      </c>
      <c r="D322" s="3" t="s">
        <v>1217</v>
      </c>
      <c r="E322" t="s">
        <v>67</v>
      </c>
      <c r="G322" s="3" t="s">
        <v>1222</v>
      </c>
      <c r="H322">
        <v>40</v>
      </c>
      <c r="I322">
        <f>SUMIF(USKURZZS,N322,USRATES)</f>
        <v>93.5</v>
      </c>
      <c r="J322" s="9">
        <f>H322*I322</f>
        <v>3740</v>
      </c>
      <c r="K322" t="s">
        <v>799</v>
      </c>
      <c r="L322" s="1">
        <v>43102</v>
      </c>
      <c r="M322" s="1">
        <v>43463</v>
      </c>
      <c r="N322" t="s">
        <v>1063</v>
      </c>
      <c r="O322" t="s">
        <v>362</v>
      </c>
    </row>
    <row r="323" spans="1:15" ht="31.5" x14ac:dyDescent="0.25">
      <c r="A323" t="s">
        <v>730</v>
      </c>
      <c r="B323" t="s">
        <v>1212</v>
      </c>
      <c r="C323" t="s">
        <v>1210</v>
      </c>
      <c r="D323" s="3" t="s">
        <v>1218</v>
      </c>
      <c r="E323" t="s">
        <v>67</v>
      </c>
      <c r="G323" s="3" t="s">
        <v>1223</v>
      </c>
      <c r="H323">
        <v>80</v>
      </c>
      <c r="I323">
        <f>SUMIF(USKURZZS,N323,USRATES)</f>
        <v>93.5</v>
      </c>
      <c r="J323" s="9">
        <f>H323*I323</f>
        <v>7480</v>
      </c>
      <c r="K323" t="s">
        <v>799</v>
      </c>
      <c r="L323" s="1">
        <v>43102</v>
      </c>
      <c r="M323" s="1">
        <v>43463</v>
      </c>
      <c r="N323" t="s">
        <v>1062</v>
      </c>
      <c r="O323" t="s">
        <v>362</v>
      </c>
    </row>
    <row r="324" spans="1:15" ht="31.5" x14ac:dyDescent="0.25">
      <c r="A324" t="s">
        <v>730</v>
      </c>
      <c r="B324" t="s">
        <v>1213</v>
      </c>
      <c r="C324" t="s">
        <v>1210</v>
      </c>
      <c r="D324" s="3" t="s">
        <v>1219</v>
      </c>
      <c r="E324" t="s">
        <v>67</v>
      </c>
      <c r="G324" s="3" t="s">
        <v>1224</v>
      </c>
      <c r="H324">
        <v>120</v>
      </c>
      <c r="I324">
        <f>SUMIF(USKURZZS,N324,USRATES)</f>
        <v>74.2</v>
      </c>
      <c r="J324" s="9">
        <f>H324*I324</f>
        <v>8904</v>
      </c>
      <c r="K324" t="s">
        <v>799</v>
      </c>
      <c r="L324" s="1">
        <v>43102</v>
      </c>
      <c r="M324" s="1">
        <v>43463</v>
      </c>
      <c r="N324" t="s">
        <v>1064</v>
      </c>
      <c r="O324" t="s">
        <v>362</v>
      </c>
    </row>
    <row r="325" spans="1:15" ht="31.5" x14ac:dyDescent="0.25">
      <c r="A325" t="s">
        <v>730</v>
      </c>
      <c r="B325" t="s">
        <v>1214</v>
      </c>
      <c r="C325" t="s">
        <v>1210</v>
      </c>
      <c r="D325" s="3" t="s">
        <v>1220</v>
      </c>
      <c r="E325" t="s">
        <v>67</v>
      </c>
      <c r="G325" s="3" t="s">
        <v>1225</v>
      </c>
      <c r="H325">
        <v>240</v>
      </c>
      <c r="I325">
        <f>SUMIF(USKURZZS,N325,USRATES)</f>
        <v>74.2</v>
      </c>
      <c r="J325" s="9">
        <f>H325*I325</f>
        <v>17808</v>
      </c>
      <c r="K325" t="s">
        <v>799</v>
      </c>
      <c r="L325" s="1">
        <v>43102</v>
      </c>
      <c r="M325" s="1">
        <v>43463</v>
      </c>
      <c r="N325" t="s">
        <v>1065</v>
      </c>
      <c r="O325" t="s">
        <v>362</v>
      </c>
    </row>
    <row r="326" spans="1:15" ht="31.5" x14ac:dyDescent="0.25">
      <c r="A326" t="s">
        <v>730</v>
      </c>
      <c r="B326" t="s">
        <v>1215</v>
      </c>
      <c r="C326" t="s">
        <v>1210</v>
      </c>
      <c r="D326" s="3" t="s">
        <v>1221</v>
      </c>
      <c r="E326" t="s">
        <v>67</v>
      </c>
      <c r="G326" s="3" t="s">
        <v>1226</v>
      </c>
      <c r="H326">
        <v>40</v>
      </c>
      <c r="I326">
        <f>SUMIF(USKURZZS,N326,USRATES)</f>
        <v>93.5</v>
      </c>
      <c r="J326" s="9">
        <f>H326*I326</f>
        <v>3740</v>
      </c>
      <c r="K326" t="s">
        <v>799</v>
      </c>
      <c r="L326" s="1">
        <v>43102</v>
      </c>
      <c r="M326" s="1">
        <v>43463</v>
      </c>
      <c r="N326" t="s">
        <v>1061</v>
      </c>
      <c r="O326" t="s">
        <v>362</v>
      </c>
    </row>
    <row r="327" spans="1:15" x14ac:dyDescent="0.25">
      <c r="A327" t="s">
        <v>730</v>
      </c>
      <c r="B327" t="s">
        <v>752</v>
      </c>
      <c r="C327" t="s">
        <v>743</v>
      </c>
      <c r="D327" s="3" t="s">
        <v>753</v>
      </c>
      <c r="E327" t="s">
        <v>24</v>
      </c>
      <c r="G327" s="3" t="s">
        <v>756</v>
      </c>
      <c r="H327">
        <f>SUMIF(C:C,B327,H:H)</f>
        <v>664</v>
      </c>
      <c r="I327" s="10">
        <f>J327/H327</f>
        <v>84.198795180722897</v>
      </c>
      <c r="J327" s="9">
        <f>SUMIF(C:C,B327,J:J)</f>
        <v>55908</v>
      </c>
      <c r="K327" t="s">
        <v>360</v>
      </c>
      <c r="L327" s="1">
        <v>43102</v>
      </c>
      <c r="M327" s="1">
        <v>43463</v>
      </c>
      <c r="O327" t="s">
        <v>1196</v>
      </c>
    </row>
    <row r="328" spans="1:15" ht="31.5" x14ac:dyDescent="0.25">
      <c r="A328" t="s">
        <v>730</v>
      </c>
      <c r="B328" t="s">
        <v>754</v>
      </c>
      <c r="C328" t="s">
        <v>752</v>
      </c>
      <c r="D328" s="3" t="s">
        <v>1197</v>
      </c>
      <c r="E328" t="s">
        <v>47</v>
      </c>
      <c r="G328" s="3" t="s">
        <v>1203</v>
      </c>
      <c r="H328">
        <f>SUMIF(C:C,B328,H:H)</f>
        <v>664</v>
      </c>
      <c r="I328" s="10">
        <f>J328/H328</f>
        <v>84.198795180722897</v>
      </c>
      <c r="J328" s="9">
        <f>SUMIF(C:C,B328,J:J)</f>
        <v>55908</v>
      </c>
      <c r="K328" t="s">
        <v>360</v>
      </c>
      <c r="L328" s="1">
        <v>43102</v>
      </c>
      <c r="M328" s="1">
        <v>43463</v>
      </c>
      <c r="O328" t="s">
        <v>362</v>
      </c>
    </row>
    <row r="329" spans="1:15" x14ac:dyDescent="0.25">
      <c r="A329" t="s">
        <v>730</v>
      </c>
      <c r="B329" t="s">
        <v>930</v>
      </c>
      <c r="C329" t="s">
        <v>754</v>
      </c>
      <c r="D329" s="3" t="s">
        <v>1198</v>
      </c>
      <c r="E329" t="s">
        <v>67</v>
      </c>
      <c r="H329">
        <f>25*8</f>
        <v>200</v>
      </c>
      <c r="I329">
        <f>SUMIF(USKURZZS,N329,USRATES)</f>
        <v>93.5</v>
      </c>
      <c r="J329" s="9">
        <f>H329*I329</f>
        <v>18700</v>
      </c>
      <c r="K329" t="s">
        <v>799</v>
      </c>
      <c r="L329" s="1">
        <v>43102</v>
      </c>
      <c r="M329" s="1">
        <v>43463</v>
      </c>
      <c r="N329" t="s">
        <v>1063</v>
      </c>
      <c r="O329" t="s">
        <v>362</v>
      </c>
    </row>
    <row r="330" spans="1:15" x14ac:dyDescent="0.25">
      <c r="A330" t="s">
        <v>730</v>
      </c>
      <c r="B330" t="s">
        <v>931</v>
      </c>
      <c r="C330" t="s">
        <v>754</v>
      </c>
      <c r="D330" s="3" t="s">
        <v>1199</v>
      </c>
      <c r="E330" t="s">
        <v>67</v>
      </c>
      <c r="H330">
        <f>5*8</f>
        <v>40</v>
      </c>
      <c r="I330">
        <f>SUMIF(USKURZZS,N330,USRATES)</f>
        <v>93.5</v>
      </c>
      <c r="J330" s="9">
        <f>H330*I330</f>
        <v>3740</v>
      </c>
      <c r="K330" t="s">
        <v>799</v>
      </c>
      <c r="L330" s="1">
        <v>43102</v>
      </c>
      <c r="M330" s="1">
        <v>43463</v>
      </c>
      <c r="N330" t="s">
        <v>1062</v>
      </c>
      <c r="O330" t="s">
        <v>362</v>
      </c>
    </row>
    <row r="331" spans="1:15" x14ac:dyDescent="0.25">
      <c r="A331" t="s">
        <v>730</v>
      </c>
      <c r="B331" t="s">
        <v>932</v>
      </c>
      <c r="C331" t="s">
        <v>754</v>
      </c>
      <c r="D331" s="3" t="s">
        <v>1200</v>
      </c>
      <c r="E331" t="s">
        <v>67</v>
      </c>
      <c r="H331">
        <f>25*8</f>
        <v>200</v>
      </c>
      <c r="I331">
        <f>SUMIF(USKURZZS,N331,USRATES)</f>
        <v>74.2</v>
      </c>
      <c r="J331" s="9">
        <f>H331*I331</f>
        <v>14840</v>
      </c>
      <c r="K331" t="s">
        <v>799</v>
      </c>
      <c r="L331" s="1">
        <v>43102</v>
      </c>
      <c r="M331" s="1">
        <v>43463</v>
      </c>
      <c r="N331" t="s">
        <v>1064</v>
      </c>
      <c r="O331" t="s">
        <v>362</v>
      </c>
    </row>
    <row r="332" spans="1:15" x14ac:dyDescent="0.25">
      <c r="A332" t="s">
        <v>730</v>
      </c>
      <c r="B332" t="s">
        <v>933</v>
      </c>
      <c r="C332" t="s">
        <v>754</v>
      </c>
      <c r="D332" s="3" t="s">
        <v>1201</v>
      </c>
      <c r="E332" t="s">
        <v>67</v>
      </c>
      <c r="H332">
        <f>15*8</f>
        <v>120</v>
      </c>
      <c r="I332">
        <f>SUMIF(USKURZZS,N332,USRATES)</f>
        <v>74.2</v>
      </c>
      <c r="J332" s="9">
        <f>H332*I332</f>
        <v>8904</v>
      </c>
      <c r="K332" t="s">
        <v>799</v>
      </c>
      <c r="L332" s="1">
        <v>43102</v>
      </c>
      <c r="M332" s="1">
        <v>43463</v>
      </c>
      <c r="N332" t="s">
        <v>1065</v>
      </c>
      <c r="O332" t="s">
        <v>362</v>
      </c>
    </row>
    <row r="333" spans="1:15" x14ac:dyDescent="0.25">
      <c r="A333" t="s">
        <v>730</v>
      </c>
      <c r="B333" t="s">
        <v>934</v>
      </c>
      <c r="C333" t="s">
        <v>754</v>
      </c>
      <c r="D333" s="3" t="s">
        <v>1202</v>
      </c>
      <c r="E333" t="s">
        <v>67</v>
      </c>
      <c r="H333">
        <f>13*8</f>
        <v>104</v>
      </c>
      <c r="I333">
        <f>SUMIF(USKURZZS,N333,USRATES)</f>
        <v>93.5</v>
      </c>
      <c r="J333" s="9">
        <f>H333*I333</f>
        <v>9724</v>
      </c>
      <c r="K333" t="s">
        <v>799</v>
      </c>
      <c r="L333" s="1">
        <v>43102</v>
      </c>
      <c r="M333" s="1">
        <v>43463</v>
      </c>
      <c r="N333" t="s">
        <v>1061</v>
      </c>
      <c r="O333" t="s">
        <v>362</v>
      </c>
    </row>
    <row r="334" spans="1:15" x14ac:dyDescent="0.25">
      <c r="A334" t="s">
        <v>730</v>
      </c>
      <c r="B334" t="s">
        <v>763</v>
      </c>
      <c r="C334" t="s">
        <v>743</v>
      </c>
      <c r="D334" s="3" t="s">
        <v>764</v>
      </c>
      <c r="E334" t="s">
        <v>24</v>
      </c>
      <c r="G334" s="3" t="s">
        <v>898</v>
      </c>
      <c r="H334">
        <f>SUMIF(C:C,B334,H:H)</f>
        <v>160</v>
      </c>
      <c r="I334" s="10">
        <f>J334/H334</f>
        <v>88.674999999999997</v>
      </c>
      <c r="J334" s="9">
        <f>SUMIF(C:C,B334,J:J)</f>
        <v>14188</v>
      </c>
      <c r="K334" t="s">
        <v>360</v>
      </c>
      <c r="L334" s="1">
        <v>43102</v>
      </c>
      <c r="M334" s="1">
        <v>43463</v>
      </c>
      <c r="O334" t="s">
        <v>362</v>
      </c>
    </row>
    <row r="335" spans="1:15" x14ac:dyDescent="0.25">
      <c r="A335" t="s">
        <v>730</v>
      </c>
      <c r="B335" t="s">
        <v>765</v>
      </c>
      <c r="C335" t="s">
        <v>763</v>
      </c>
      <c r="D335" s="3" t="s">
        <v>766</v>
      </c>
      <c r="E335" t="s">
        <v>47</v>
      </c>
      <c r="G335" s="3" t="s">
        <v>899</v>
      </c>
      <c r="H335">
        <f>SUMIF(C:C,B335,H:H)</f>
        <v>160</v>
      </c>
      <c r="I335" s="10">
        <f>J335/H335</f>
        <v>88.674999999999997</v>
      </c>
      <c r="J335" s="9">
        <f>SUMIF(C:C,B335,J:J)</f>
        <v>14188</v>
      </c>
      <c r="K335" t="s">
        <v>360</v>
      </c>
      <c r="L335" s="1">
        <v>43102</v>
      </c>
      <c r="M335" s="1">
        <v>43463</v>
      </c>
      <c r="O335" t="s">
        <v>362</v>
      </c>
    </row>
    <row r="336" spans="1:15" x14ac:dyDescent="0.25">
      <c r="A336" t="s">
        <v>730</v>
      </c>
      <c r="B336" t="s">
        <v>935</v>
      </c>
      <c r="C336" t="s">
        <v>765</v>
      </c>
      <c r="D336" s="3" t="s">
        <v>940</v>
      </c>
      <c r="E336" t="s">
        <v>67</v>
      </c>
      <c r="G336" s="3" t="s">
        <v>945</v>
      </c>
      <c r="H336">
        <v>40</v>
      </c>
      <c r="I336">
        <f>SUMIF(USKURZZS,N336,USRATES)</f>
        <v>93.5</v>
      </c>
      <c r="J336" s="9">
        <f>H336*I336</f>
        <v>3740</v>
      </c>
      <c r="K336" t="s">
        <v>799</v>
      </c>
      <c r="L336" s="1">
        <v>43102</v>
      </c>
      <c r="M336" s="1">
        <v>43463</v>
      </c>
      <c r="N336" t="s">
        <v>1063</v>
      </c>
      <c r="O336" t="s">
        <v>362</v>
      </c>
    </row>
    <row r="337" spans="1:15" x14ac:dyDescent="0.25">
      <c r="A337" t="s">
        <v>730</v>
      </c>
      <c r="B337" t="s">
        <v>936</v>
      </c>
      <c r="C337" t="s">
        <v>765</v>
      </c>
      <c r="D337" s="3" t="s">
        <v>941</v>
      </c>
      <c r="E337" t="s">
        <v>67</v>
      </c>
      <c r="G337" s="3" t="s">
        <v>946</v>
      </c>
      <c r="H337">
        <v>40</v>
      </c>
      <c r="I337">
        <f>SUMIF(USKURZZS,N337,USRATES)</f>
        <v>93.5</v>
      </c>
      <c r="J337" s="9">
        <f>H337*I337</f>
        <v>3740</v>
      </c>
      <c r="K337" t="s">
        <v>799</v>
      </c>
      <c r="L337" s="1">
        <v>43102</v>
      </c>
      <c r="M337" s="1">
        <v>43463</v>
      </c>
      <c r="N337" t="s">
        <v>1062</v>
      </c>
      <c r="O337" t="s">
        <v>362</v>
      </c>
    </row>
    <row r="338" spans="1:15" x14ac:dyDescent="0.25">
      <c r="A338" t="s">
        <v>730</v>
      </c>
      <c r="B338" t="s">
        <v>937</v>
      </c>
      <c r="C338" t="s">
        <v>765</v>
      </c>
      <c r="D338" s="3" t="s">
        <v>942</v>
      </c>
      <c r="E338" t="s">
        <v>67</v>
      </c>
      <c r="H338">
        <v>20</v>
      </c>
      <c r="I338">
        <f>SUMIF(USKURZZS,N338,USRATES)</f>
        <v>74.2</v>
      </c>
      <c r="J338" s="9">
        <f>H338*I338</f>
        <v>1484</v>
      </c>
      <c r="K338" t="s">
        <v>799</v>
      </c>
      <c r="L338" s="1">
        <v>43102</v>
      </c>
      <c r="M338" s="1">
        <v>43463</v>
      </c>
      <c r="N338" t="s">
        <v>1064</v>
      </c>
      <c r="O338" t="s">
        <v>362</v>
      </c>
    </row>
    <row r="339" spans="1:15" x14ac:dyDescent="0.25">
      <c r="A339" t="s">
        <v>730</v>
      </c>
      <c r="B339" t="s">
        <v>938</v>
      </c>
      <c r="C339" t="s">
        <v>765</v>
      </c>
      <c r="D339" s="3" t="s">
        <v>943</v>
      </c>
      <c r="E339" t="s">
        <v>67</v>
      </c>
      <c r="H339">
        <v>20</v>
      </c>
      <c r="I339">
        <f>SUMIF(USKURZZS,N339,USRATES)</f>
        <v>74.2</v>
      </c>
      <c r="J339" s="9">
        <f>H339*I339</f>
        <v>1484</v>
      </c>
      <c r="K339" t="s">
        <v>799</v>
      </c>
      <c r="L339" s="1">
        <v>43102</v>
      </c>
      <c r="M339" s="1">
        <v>43463</v>
      </c>
      <c r="N339" t="s">
        <v>1065</v>
      </c>
      <c r="O339" t="s">
        <v>362</v>
      </c>
    </row>
    <row r="340" spans="1:15" x14ac:dyDescent="0.25">
      <c r="A340" t="s">
        <v>730</v>
      </c>
      <c r="B340" t="s">
        <v>939</v>
      </c>
      <c r="C340" t="s">
        <v>765</v>
      </c>
      <c r="D340" s="3" t="s">
        <v>944</v>
      </c>
      <c r="E340" t="s">
        <v>67</v>
      </c>
      <c r="H340">
        <v>40</v>
      </c>
      <c r="I340">
        <f>SUMIF(USKURZZS,N340,USRATES)</f>
        <v>93.5</v>
      </c>
      <c r="J340" s="9">
        <f>H340*I340</f>
        <v>3740</v>
      </c>
      <c r="K340" t="s">
        <v>799</v>
      </c>
      <c r="L340" s="1">
        <v>43102</v>
      </c>
      <c r="M340" s="1">
        <v>43463</v>
      </c>
      <c r="N340" t="s">
        <v>1061</v>
      </c>
      <c r="O340" t="s">
        <v>362</v>
      </c>
    </row>
    <row r="341" spans="1:15" ht="31.5" x14ac:dyDescent="0.25">
      <c r="A341" t="s">
        <v>730</v>
      </c>
      <c r="B341" t="s">
        <v>842</v>
      </c>
      <c r="C341" t="s">
        <v>743</v>
      </c>
      <c r="D341" s="3" t="s">
        <v>843</v>
      </c>
      <c r="E341" t="s">
        <v>24</v>
      </c>
      <c r="G341" s="3" t="s">
        <v>844</v>
      </c>
      <c r="H341">
        <f>SUMIF(C:C,B341,H:H)</f>
        <v>1140</v>
      </c>
      <c r="I341" s="10">
        <f>J341/H341</f>
        <v>81.987719298245608</v>
      </c>
      <c r="J341" s="9">
        <f>SUMIF(C:C,B341,J:J)</f>
        <v>93466</v>
      </c>
      <c r="K341" t="s">
        <v>360</v>
      </c>
      <c r="L341" s="1">
        <v>43102</v>
      </c>
      <c r="M341" s="1">
        <v>43463</v>
      </c>
      <c r="O341" t="s">
        <v>362</v>
      </c>
    </row>
    <row r="342" spans="1:15" ht="31.5" x14ac:dyDescent="0.25">
      <c r="A342" t="s">
        <v>730</v>
      </c>
      <c r="B342" t="s">
        <v>895</v>
      </c>
      <c r="C342" t="s">
        <v>842</v>
      </c>
      <c r="D342" s="3" t="s">
        <v>896</v>
      </c>
      <c r="E342" t="s">
        <v>47</v>
      </c>
      <c r="G342" s="3" t="s">
        <v>897</v>
      </c>
      <c r="H342">
        <f>SUMIF(C:C,B342,H:H)</f>
        <v>180</v>
      </c>
      <c r="I342" s="10">
        <f>J342/H342</f>
        <v>80.63333333333334</v>
      </c>
      <c r="J342" s="9">
        <f>SUMIF(C:C,B342,J:J)</f>
        <v>14514</v>
      </c>
      <c r="K342" t="s">
        <v>360</v>
      </c>
      <c r="L342" s="1">
        <v>43102</v>
      </c>
      <c r="M342" s="1">
        <v>43463</v>
      </c>
      <c r="O342" t="s">
        <v>362</v>
      </c>
    </row>
    <row r="343" spans="1:15" x14ac:dyDescent="0.25">
      <c r="A343" t="s">
        <v>730</v>
      </c>
      <c r="B343" t="s">
        <v>910</v>
      </c>
      <c r="C343" t="s">
        <v>895</v>
      </c>
      <c r="D343" s="3" t="s">
        <v>915</v>
      </c>
      <c r="E343" t="s">
        <v>67</v>
      </c>
      <c r="H343">
        <v>20</v>
      </c>
      <c r="I343">
        <f>SUMIF(USKURZZS,N343,USRATES)</f>
        <v>93.5</v>
      </c>
      <c r="J343" s="9">
        <f>H343*I343</f>
        <v>1870</v>
      </c>
      <c r="K343" t="s">
        <v>799</v>
      </c>
      <c r="L343" s="1">
        <v>43102</v>
      </c>
      <c r="M343" s="1">
        <v>43463</v>
      </c>
      <c r="N343" t="s">
        <v>1063</v>
      </c>
      <c r="O343" t="s">
        <v>362</v>
      </c>
    </row>
    <row r="344" spans="1:15" x14ac:dyDescent="0.25">
      <c r="A344" t="s">
        <v>730</v>
      </c>
      <c r="B344" t="s">
        <v>911</v>
      </c>
      <c r="C344" t="s">
        <v>895</v>
      </c>
      <c r="D344" s="3" t="s">
        <v>916</v>
      </c>
      <c r="E344" t="s">
        <v>67</v>
      </c>
      <c r="H344">
        <v>20</v>
      </c>
      <c r="I344">
        <f>SUMIF(USKURZZS,N344,USRATES)</f>
        <v>93.5</v>
      </c>
      <c r="J344" s="9">
        <f>H344*I344</f>
        <v>1870</v>
      </c>
      <c r="K344" t="s">
        <v>799</v>
      </c>
      <c r="L344" s="1">
        <v>43102</v>
      </c>
      <c r="M344" s="1">
        <v>43463</v>
      </c>
      <c r="N344" t="s">
        <v>1062</v>
      </c>
      <c r="O344" t="s">
        <v>362</v>
      </c>
    </row>
    <row r="345" spans="1:15" x14ac:dyDescent="0.25">
      <c r="A345" t="s">
        <v>730</v>
      </c>
      <c r="B345" t="s">
        <v>912</v>
      </c>
      <c r="C345" t="s">
        <v>895</v>
      </c>
      <c r="D345" s="3" t="s">
        <v>917</v>
      </c>
      <c r="E345" t="s">
        <v>67</v>
      </c>
      <c r="H345">
        <v>40</v>
      </c>
      <c r="I345">
        <f>SUMIF(USKURZZS,N345,USRATES)</f>
        <v>74.2</v>
      </c>
      <c r="J345" s="9">
        <f>H345*I345</f>
        <v>2968</v>
      </c>
      <c r="K345" t="s">
        <v>799</v>
      </c>
      <c r="L345" s="1">
        <v>43102</v>
      </c>
      <c r="M345" s="1">
        <v>43463</v>
      </c>
      <c r="N345" t="s">
        <v>1064</v>
      </c>
      <c r="O345" t="s">
        <v>362</v>
      </c>
    </row>
    <row r="346" spans="1:15" x14ac:dyDescent="0.25">
      <c r="A346" t="s">
        <v>730</v>
      </c>
      <c r="B346" t="s">
        <v>913</v>
      </c>
      <c r="C346" t="s">
        <v>895</v>
      </c>
      <c r="D346" s="3" t="s">
        <v>918</v>
      </c>
      <c r="E346" t="s">
        <v>67</v>
      </c>
      <c r="H346">
        <v>80</v>
      </c>
      <c r="I346">
        <f>SUMIF(USKURZZS,N346,USRATES)</f>
        <v>74.2</v>
      </c>
      <c r="J346" s="9">
        <f>H346*I346</f>
        <v>5936</v>
      </c>
      <c r="K346" t="s">
        <v>799</v>
      </c>
      <c r="L346" s="1">
        <v>43102</v>
      </c>
      <c r="M346" s="1">
        <v>43463</v>
      </c>
      <c r="N346" t="s">
        <v>1065</v>
      </c>
      <c r="O346" t="s">
        <v>362</v>
      </c>
    </row>
    <row r="347" spans="1:15" x14ac:dyDescent="0.25">
      <c r="A347" t="s">
        <v>730</v>
      </c>
      <c r="B347" t="s">
        <v>914</v>
      </c>
      <c r="C347" t="s">
        <v>895</v>
      </c>
      <c r="D347" s="3" t="s">
        <v>1042</v>
      </c>
      <c r="E347" t="s">
        <v>67</v>
      </c>
      <c r="H347">
        <v>20</v>
      </c>
      <c r="I347">
        <f>SUMIF(USKURZZS,N347,USRATES)</f>
        <v>93.5</v>
      </c>
      <c r="J347" s="9">
        <f>H347*I347</f>
        <v>1870</v>
      </c>
      <c r="K347" t="s">
        <v>799</v>
      </c>
      <c r="L347" s="1">
        <v>43102</v>
      </c>
      <c r="M347" s="1">
        <v>43463</v>
      </c>
      <c r="N347" t="s">
        <v>1061</v>
      </c>
      <c r="O347" t="s">
        <v>362</v>
      </c>
    </row>
    <row r="348" spans="1:15" x14ac:dyDescent="0.25">
      <c r="A348" t="s">
        <v>730</v>
      </c>
      <c r="B348" t="s">
        <v>1085</v>
      </c>
      <c r="C348" t="s">
        <v>743</v>
      </c>
      <c r="D348" s="3" t="s">
        <v>1088</v>
      </c>
      <c r="E348" t="s">
        <v>24</v>
      </c>
      <c r="H348">
        <f>SUMIF(C:C,B348,H:H)</f>
        <v>150</v>
      </c>
      <c r="I348" s="10">
        <f>J348/H348</f>
        <v>83.206666666666663</v>
      </c>
      <c r="J348" s="9">
        <f>SUMIF(C:C,B348,J:J)</f>
        <v>12481</v>
      </c>
      <c r="K348" t="s">
        <v>360</v>
      </c>
      <c r="L348" s="1">
        <v>43102</v>
      </c>
      <c r="M348" s="1">
        <v>43463</v>
      </c>
      <c r="O348" t="s">
        <v>362</v>
      </c>
    </row>
    <row r="349" spans="1:15" ht="31.5" x14ac:dyDescent="0.25">
      <c r="A349" t="s">
        <v>730</v>
      </c>
      <c r="B349" t="s">
        <v>1087</v>
      </c>
      <c r="C349" t="s">
        <v>1085</v>
      </c>
      <c r="D349" s="3" t="s">
        <v>1086</v>
      </c>
      <c r="E349" t="s">
        <v>47</v>
      </c>
      <c r="H349">
        <f>SUMIF(C:C,B349,H:H)</f>
        <v>150</v>
      </c>
      <c r="I349" s="10">
        <f>J349/H349</f>
        <v>83.206666666666663</v>
      </c>
      <c r="J349" s="9">
        <f>SUMIF(C:C,B349,J:J)</f>
        <v>12481</v>
      </c>
      <c r="K349" t="s">
        <v>360</v>
      </c>
      <c r="L349" s="1">
        <v>43102</v>
      </c>
      <c r="M349" s="1">
        <v>43463</v>
      </c>
      <c r="O349" t="s">
        <v>362</v>
      </c>
    </row>
    <row r="350" spans="1:15" ht="31.5" x14ac:dyDescent="0.25">
      <c r="A350" t="s">
        <v>730</v>
      </c>
      <c r="B350" t="s">
        <v>1089</v>
      </c>
      <c r="C350" t="s">
        <v>1087</v>
      </c>
      <c r="D350" s="3" t="s">
        <v>1094</v>
      </c>
      <c r="E350" t="s">
        <v>67</v>
      </c>
      <c r="H350">
        <v>40</v>
      </c>
      <c r="I350">
        <f>SUMIF(USKURZZS,N350,USRATES)</f>
        <v>93.5</v>
      </c>
      <c r="J350" s="9">
        <f>H350*I350</f>
        <v>3740</v>
      </c>
      <c r="K350" t="s">
        <v>799</v>
      </c>
      <c r="L350" s="1">
        <v>43102</v>
      </c>
      <c r="M350" s="1">
        <v>43463</v>
      </c>
      <c r="N350" t="s">
        <v>1063</v>
      </c>
      <c r="O350" t="s">
        <v>362</v>
      </c>
    </row>
    <row r="351" spans="1:15" ht="31.5" x14ac:dyDescent="0.25">
      <c r="A351" t="s">
        <v>730</v>
      </c>
      <c r="B351" t="s">
        <v>1090</v>
      </c>
      <c r="C351" t="s">
        <v>1087</v>
      </c>
      <c r="D351" s="3" t="s">
        <v>1095</v>
      </c>
      <c r="E351" t="s">
        <v>67</v>
      </c>
      <c r="H351">
        <v>20</v>
      </c>
      <c r="I351">
        <f>SUMIF(USKURZZS,N351,USRATES)</f>
        <v>93.5</v>
      </c>
      <c r="J351" s="9">
        <f>H351*I351</f>
        <v>1870</v>
      </c>
      <c r="K351" t="s">
        <v>799</v>
      </c>
      <c r="L351" s="1">
        <v>43102</v>
      </c>
      <c r="M351" s="1">
        <v>43463</v>
      </c>
      <c r="N351" t="s">
        <v>1062</v>
      </c>
      <c r="O351" t="s">
        <v>362</v>
      </c>
    </row>
    <row r="352" spans="1:15" ht="31.5" x14ac:dyDescent="0.25">
      <c r="A352" t="s">
        <v>730</v>
      </c>
      <c r="B352" t="s">
        <v>1091</v>
      </c>
      <c r="C352" t="s">
        <v>1087</v>
      </c>
      <c r="D352" s="3" t="s">
        <v>1096</v>
      </c>
      <c r="E352" t="s">
        <v>67</v>
      </c>
      <c r="H352">
        <v>40</v>
      </c>
      <c r="I352">
        <f>SUMIF(USKURZZS,N352,USRATES)</f>
        <v>74.2</v>
      </c>
      <c r="J352" s="9">
        <f>H352*I352</f>
        <v>2968</v>
      </c>
      <c r="K352" t="s">
        <v>799</v>
      </c>
      <c r="L352" s="1">
        <v>43102</v>
      </c>
      <c r="M352" s="1">
        <v>43463</v>
      </c>
      <c r="N352" t="s">
        <v>1064</v>
      </c>
      <c r="O352" t="s">
        <v>362</v>
      </c>
    </row>
    <row r="353" spans="1:15" ht="31.5" x14ac:dyDescent="0.25">
      <c r="A353" t="s">
        <v>730</v>
      </c>
      <c r="B353" t="s">
        <v>1092</v>
      </c>
      <c r="C353" t="s">
        <v>1087</v>
      </c>
      <c r="D353" s="3" t="s">
        <v>1097</v>
      </c>
      <c r="E353" t="s">
        <v>67</v>
      </c>
      <c r="H353">
        <v>40</v>
      </c>
      <c r="I353">
        <f>SUMIF(USKURZZS,N353,USRATES)</f>
        <v>74.2</v>
      </c>
      <c r="J353" s="9">
        <f>H353*I353</f>
        <v>2968</v>
      </c>
      <c r="K353" t="s">
        <v>799</v>
      </c>
      <c r="L353" s="1">
        <v>43102</v>
      </c>
      <c r="M353" s="1">
        <v>43463</v>
      </c>
      <c r="N353" t="s">
        <v>1065</v>
      </c>
      <c r="O353" t="s">
        <v>362</v>
      </c>
    </row>
    <row r="354" spans="1:15" ht="31.5" x14ac:dyDescent="0.25">
      <c r="A354" t="s">
        <v>730</v>
      </c>
      <c r="B354" t="s">
        <v>1093</v>
      </c>
      <c r="C354" t="s">
        <v>1087</v>
      </c>
      <c r="D354" s="3" t="s">
        <v>1098</v>
      </c>
      <c r="E354" t="s">
        <v>67</v>
      </c>
      <c r="H354">
        <v>10</v>
      </c>
      <c r="I354">
        <f>SUMIF(USKURZZS,N354,USRATES)</f>
        <v>93.5</v>
      </c>
      <c r="J354" s="9">
        <f>H354*I354</f>
        <v>935</v>
      </c>
      <c r="K354" t="s">
        <v>799</v>
      </c>
      <c r="L354" s="1">
        <v>43102</v>
      </c>
      <c r="M354" s="1">
        <v>43463</v>
      </c>
      <c r="N354" t="s">
        <v>1061</v>
      </c>
      <c r="O354" t="s">
        <v>362</v>
      </c>
    </row>
    <row r="355" spans="1:15" ht="126" x14ac:dyDescent="0.25">
      <c r="A355" t="s">
        <v>730</v>
      </c>
      <c r="B355" t="s">
        <v>947</v>
      </c>
      <c r="C355" t="s">
        <v>842</v>
      </c>
      <c r="D355" s="3" t="s">
        <v>948</v>
      </c>
      <c r="E355" t="s">
        <v>47</v>
      </c>
      <c r="G355" s="3" t="s">
        <v>949</v>
      </c>
      <c r="H355">
        <f>SUMIF(C:C,B355,H:H)</f>
        <v>960</v>
      </c>
      <c r="I355" s="10">
        <f>J355/H355</f>
        <v>82.24166666666666</v>
      </c>
      <c r="J355" s="9">
        <f>SUMIF(C:C,B355,J:J)</f>
        <v>78952</v>
      </c>
      <c r="K355" t="s">
        <v>360</v>
      </c>
      <c r="L355" s="1">
        <v>43102</v>
      </c>
      <c r="M355" s="1">
        <v>43463</v>
      </c>
      <c r="O355" s="3" t="s">
        <v>1060</v>
      </c>
    </row>
    <row r="356" spans="1:15" x14ac:dyDescent="0.25">
      <c r="A356" t="s">
        <v>730</v>
      </c>
      <c r="B356" t="s">
        <v>950</v>
      </c>
      <c r="C356" t="s">
        <v>947</v>
      </c>
      <c r="D356" s="3" t="s">
        <v>955</v>
      </c>
      <c r="E356" t="s">
        <v>67</v>
      </c>
      <c r="H356">
        <v>160</v>
      </c>
      <c r="I356">
        <f>SUMIF(USKURZZS,N356,USRATES)</f>
        <v>93.5</v>
      </c>
      <c r="J356" s="9">
        <f>H356*I356</f>
        <v>14960</v>
      </c>
      <c r="K356" t="s">
        <v>799</v>
      </c>
      <c r="L356" s="1">
        <v>43102</v>
      </c>
      <c r="M356" s="1">
        <v>43463</v>
      </c>
      <c r="N356" t="s">
        <v>1063</v>
      </c>
      <c r="O356" t="s">
        <v>362</v>
      </c>
    </row>
    <row r="357" spans="1:15" x14ac:dyDescent="0.25">
      <c r="A357" t="s">
        <v>730</v>
      </c>
      <c r="B357" t="s">
        <v>951</v>
      </c>
      <c r="C357" t="s">
        <v>947</v>
      </c>
      <c r="D357" s="3" t="s">
        <v>956</v>
      </c>
      <c r="E357" t="s">
        <v>67</v>
      </c>
      <c r="H357">
        <v>160</v>
      </c>
      <c r="I357">
        <f>SUMIF(USKURZZS,N357,USRATES)</f>
        <v>93.5</v>
      </c>
      <c r="J357" s="9">
        <f>H357*I357</f>
        <v>14960</v>
      </c>
      <c r="K357" t="s">
        <v>799</v>
      </c>
      <c r="L357" s="1">
        <v>43102</v>
      </c>
      <c r="M357" s="1">
        <v>43463</v>
      </c>
      <c r="N357" t="s">
        <v>1062</v>
      </c>
      <c r="O357" t="s">
        <v>362</v>
      </c>
    </row>
    <row r="358" spans="1:15" x14ac:dyDescent="0.25">
      <c r="A358" t="s">
        <v>730</v>
      </c>
      <c r="B358" t="s">
        <v>952</v>
      </c>
      <c r="C358" t="s">
        <v>947</v>
      </c>
      <c r="D358" s="3" t="s">
        <v>957</v>
      </c>
      <c r="E358" t="s">
        <v>67</v>
      </c>
      <c r="H358">
        <v>320</v>
      </c>
      <c r="I358">
        <f>SUMIF(USKURZZS,N358,USRATES)</f>
        <v>74.2</v>
      </c>
      <c r="J358" s="9">
        <f>H358*I358</f>
        <v>23744</v>
      </c>
      <c r="K358" t="s">
        <v>799</v>
      </c>
      <c r="L358" s="1">
        <v>43102</v>
      </c>
      <c r="M358" s="1">
        <v>43463</v>
      </c>
      <c r="N358" t="s">
        <v>1064</v>
      </c>
      <c r="O358" t="s">
        <v>362</v>
      </c>
    </row>
    <row r="359" spans="1:15" x14ac:dyDescent="0.25">
      <c r="A359" t="s">
        <v>730</v>
      </c>
      <c r="B359" t="s">
        <v>953</v>
      </c>
      <c r="C359" t="s">
        <v>947</v>
      </c>
      <c r="D359" s="3" t="s">
        <v>958</v>
      </c>
      <c r="E359" t="s">
        <v>67</v>
      </c>
      <c r="H359">
        <v>240</v>
      </c>
      <c r="I359">
        <f>SUMIF(USKURZZS,N359,USRATES)</f>
        <v>74.2</v>
      </c>
      <c r="J359" s="9">
        <f>H359*I359</f>
        <v>17808</v>
      </c>
      <c r="K359" t="s">
        <v>799</v>
      </c>
      <c r="L359" s="1">
        <v>43102</v>
      </c>
      <c r="M359" s="1">
        <v>43463</v>
      </c>
      <c r="N359" t="s">
        <v>1065</v>
      </c>
      <c r="O359" t="s">
        <v>362</v>
      </c>
    </row>
    <row r="360" spans="1:15" x14ac:dyDescent="0.25">
      <c r="A360" t="s">
        <v>730</v>
      </c>
      <c r="B360" t="s">
        <v>954</v>
      </c>
      <c r="C360" t="s">
        <v>947</v>
      </c>
      <c r="D360" s="3" t="s">
        <v>959</v>
      </c>
      <c r="E360" t="s">
        <v>67</v>
      </c>
      <c r="H360">
        <v>80</v>
      </c>
      <c r="I360">
        <f>SUMIF(USKURZZS,N360,USRATES)</f>
        <v>93.5</v>
      </c>
      <c r="J360" s="9">
        <f>H360*I360</f>
        <v>7480</v>
      </c>
      <c r="K360" t="s">
        <v>799</v>
      </c>
      <c r="L360" s="1">
        <v>43102</v>
      </c>
      <c r="M360" s="1">
        <v>43463</v>
      </c>
      <c r="N360" t="s">
        <v>1061</v>
      </c>
      <c r="O360" t="s">
        <v>362</v>
      </c>
    </row>
    <row r="361" spans="1:15" x14ac:dyDescent="0.25">
      <c r="A361" t="s">
        <v>730</v>
      </c>
      <c r="B361" t="s">
        <v>742</v>
      </c>
      <c r="C361" t="s">
        <v>731</v>
      </c>
      <c r="D361" s="3" t="s">
        <v>469</v>
      </c>
      <c r="E361" t="s">
        <v>16</v>
      </c>
      <c r="H361">
        <f>SUMIF(C:C,B361,H:H)</f>
        <v>0</v>
      </c>
      <c r="I361">
        <v>0</v>
      </c>
      <c r="J361" s="9">
        <f>SUMIF(C:C,B361,J:J)</f>
        <v>185300</v>
      </c>
      <c r="K361" t="s">
        <v>360</v>
      </c>
      <c r="L361" s="1">
        <v>43102</v>
      </c>
      <c r="M361" s="1">
        <v>43463</v>
      </c>
      <c r="O361" t="s">
        <v>362</v>
      </c>
    </row>
    <row r="362" spans="1:15" x14ac:dyDescent="0.25">
      <c r="A362" t="s">
        <v>730</v>
      </c>
      <c r="B362" t="s">
        <v>783</v>
      </c>
      <c r="C362" t="s">
        <v>742</v>
      </c>
      <c r="D362" s="3" t="s">
        <v>472</v>
      </c>
      <c r="E362" t="s">
        <v>67</v>
      </c>
      <c r="F362" t="s">
        <v>496</v>
      </c>
      <c r="G362" s="3" t="s">
        <v>472</v>
      </c>
      <c r="H362">
        <v>0</v>
      </c>
      <c r="I362">
        <v>0</v>
      </c>
      <c r="J362" s="9">
        <v>500</v>
      </c>
      <c r="K362" t="s">
        <v>19</v>
      </c>
      <c r="L362" s="1">
        <v>43102</v>
      </c>
      <c r="M362" s="1">
        <v>43463</v>
      </c>
      <c r="O362" t="s">
        <v>362</v>
      </c>
    </row>
    <row r="363" spans="1:15" x14ac:dyDescent="0.25">
      <c r="A363" t="s">
        <v>730</v>
      </c>
      <c r="B363" t="s">
        <v>784</v>
      </c>
      <c r="C363" t="s">
        <v>742</v>
      </c>
      <c r="D363" s="3" t="s">
        <v>473</v>
      </c>
      <c r="E363" t="s">
        <v>67</v>
      </c>
      <c r="F363" t="s">
        <v>497</v>
      </c>
      <c r="G363" s="3" t="s">
        <v>473</v>
      </c>
      <c r="H363">
        <v>0</v>
      </c>
      <c r="I363">
        <v>0</v>
      </c>
      <c r="J363" s="9">
        <v>500</v>
      </c>
      <c r="K363" t="s">
        <v>19</v>
      </c>
      <c r="L363" s="1">
        <v>43102</v>
      </c>
      <c r="M363" s="1">
        <v>43463</v>
      </c>
      <c r="O363" t="s">
        <v>362</v>
      </c>
    </row>
    <row r="364" spans="1:15" x14ac:dyDescent="0.25">
      <c r="A364" t="s">
        <v>730</v>
      </c>
      <c r="B364" t="s">
        <v>785</v>
      </c>
      <c r="C364" t="s">
        <v>742</v>
      </c>
      <c r="D364" s="3" t="s">
        <v>482</v>
      </c>
      <c r="E364" t="s">
        <v>67</v>
      </c>
      <c r="F364" t="s">
        <v>498</v>
      </c>
      <c r="G364" s="3" t="s">
        <v>482</v>
      </c>
      <c r="H364">
        <v>0</v>
      </c>
      <c r="I364">
        <v>0</v>
      </c>
      <c r="J364" s="9">
        <v>4300</v>
      </c>
      <c r="K364" t="s">
        <v>19</v>
      </c>
      <c r="L364" s="1">
        <v>43102</v>
      </c>
      <c r="M364" s="1">
        <v>43463</v>
      </c>
      <c r="O364" t="s">
        <v>362</v>
      </c>
    </row>
    <row r="365" spans="1:15" x14ac:dyDescent="0.25">
      <c r="A365" t="s">
        <v>730</v>
      </c>
      <c r="B365" t="s">
        <v>741</v>
      </c>
      <c r="C365" t="s">
        <v>742</v>
      </c>
      <c r="D365" s="3" t="s">
        <v>491</v>
      </c>
      <c r="E365" t="s">
        <v>24</v>
      </c>
      <c r="G365" s="3" t="s">
        <v>762</v>
      </c>
      <c r="H365">
        <f>SUMIF(C:C,B365,H:H)</f>
        <v>0</v>
      </c>
      <c r="I365">
        <v>0</v>
      </c>
      <c r="J365" s="9">
        <v>180000</v>
      </c>
      <c r="K365" t="s">
        <v>19</v>
      </c>
      <c r="L365" s="1">
        <v>43102</v>
      </c>
      <c r="M365" s="1">
        <v>43463</v>
      </c>
      <c r="O365" t="s">
        <v>362</v>
      </c>
    </row>
    <row r="366" spans="1:15" x14ac:dyDescent="0.25">
      <c r="A366" t="s">
        <v>730</v>
      </c>
      <c r="B366" t="s">
        <v>758</v>
      </c>
      <c r="C366" t="s">
        <v>731</v>
      </c>
      <c r="D366" s="3" t="s">
        <v>478</v>
      </c>
      <c r="E366" t="s">
        <v>759</v>
      </c>
      <c r="H366">
        <f>SUMIF(C:C,B366,H:H)</f>
        <v>0</v>
      </c>
      <c r="I366">
        <v>0</v>
      </c>
      <c r="J366" s="9">
        <f>SUMIF(C:C,B366,J:J)</f>
        <v>60000</v>
      </c>
      <c r="K366" t="s">
        <v>360</v>
      </c>
      <c r="L366" s="1">
        <v>43102</v>
      </c>
      <c r="M366" s="1">
        <v>43463</v>
      </c>
      <c r="O366" t="s">
        <v>362</v>
      </c>
    </row>
    <row r="367" spans="1:15" x14ac:dyDescent="0.25">
      <c r="A367" t="s">
        <v>730</v>
      </c>
      <c r="B367" t="s">
        <v>760</v>
      </c>
      <c r="C367" t="s">
        <v>758</v>
      </c>
      <c r="D367" s="3" t="s">
        <v>761</v>
      </c>
      <c r="E367" t="s">
        <v>47</v>
      </c>
      <c r="H367">
        <v>0</v>
      </c>
      <c r="I367">
        <v>0</v>
      </c>
      <c r="J367" s="9">
        <v>60000</v>
      </c>
      <c r="K367" t="s">
        <v>19</v>
      </c>
      <c r="L367" s="1">
        <v>43102</v>
      </c>
      <c r="M367" s="1">
        <v>43463</v>
      </c>
      <c r="O367" t="s">
        <v>362</v>
      </c>
    </row>
    <row r="368" spans="1:15" x14ac:dyDescent="0.25">
      <c r="A368" t="s">
        <v>453</v>
      </c>
      <c r="B368" t="s">
        <v>454</v>
      </c>
      <c r="C368" t="s">
        <v>453</v>
      </c>
      <c r="D368" t="s">
        <v>441</v>
      </c>
      <c r="E368" t="s">
        <v>47</v>
      </c>
      <c r="F368" t="s">
        <v>442</v>
      </c>
      <c r="G368" s="3" t="s">
        <v>443</v>
      </c>
      <c r="H368">
        <v>0</v>
      </c>
      <c r="I368">
        <v>0</v>
      </c>
      <c r="J368">
        <v>0</v>
      </c>
      <c r="K368" t="s">
        <v>19</v>
      </c>
      <c r="L368" s="1">
        <v>42737</v>
      </c>
      <c r="M368" s="1">
        <v>43098</v>
      </c>
      <c r="O368" t="s">
        <v>362</v>
      </c>
    </row>
    <row r="369" spans="1:15" ht="78.75" x14ac:dyDescent="0.25">
      <c r="A369" t="s">
        <v>453</v>
      </c>
      <c r="B369" t="s">
        <v>455</v>
      </c>
      <c r="C369" t="s">
        <v>453</v>
      </c>
      <c r="D369" t="s">
        <v>444</v>
      </c>
      <c r="E369" t="s">
        <v>47</v>
      </c>
      <c r="F369" t="s">
        <v>445</v>
      </c>
      <c r="G369" s="3" t="s">
        <v>457</v>
      </c>
      <c r="H369">
        <v>0</v>
      </c>
      <c r="I369">
        <v>0</v>
      </c>
      <c r="J369">
        <v>0</v>
      </c>
      <c r="K369" t="s">
        <v>19</v>
      </c>
      <c r="L369" s="1">
        <v>42737</v>
      </c>
      <c r="M369" s="1">
        <v>43098</v>
      </c>
      <c r="O369" t="s">
        <v>362</v>
      </c>
    </row>
    <row r="370" spans="1:15" ht="63" x14ac:dyDescent="0.25">
      <c r="A370" t="s">
        <v>453</v>
      </c>
      <c r="B370" t="s">
        <v>456</v>
      </c>
      <c r="C370" t="s">
        <v>453</v>
      </c>
      <c r="D370" t="s">
        <v>449</v>
      </c>
      <c r="E370" t="s">
        <v>47</v>
      </c>
      <c r="F370" t="s">
        <v>450</v>
      </c>
      <c r="G370" s="3" t="s">
        <v>458</v>
      </c>
      <c r="H370">
        <v>0</v>
      </c>
      <c r="I370">
        <v>0</v>
      </c>
      <c r="J370">
        <v>0</v>
      </c>
      <c r="K370" t="s">
        <v>19</v>
      </c>
      <c r="L370" s="1">
        <v>42737</v>
      </c>
      <c r="M370" s="1">
        <v>43098</v>
      </c>
      <c r="O370" t="s">
        <v>362</v>
      </c>
    </row>
    <row r="371" spans="1:15" x14ac:dyDescent="0.25">
      <c r="A371" t="s">
        <v>453</v>
      </c>
      <c r="B371" t="s">
        <v>710</v>
      </c>
      <c r="C371" t="s">
        <v>453</v>
      </c>
      <c r="D371" t="s">
        <v>711</v>
      </c>
      <c r="E371" t="s">
        <v>47</v>
      </c>
      <c r="F371" t="s">
        <v>712</v>
      </c>
      <c r="G371" s="3" t="s">
        <v>713</v>
      </c>
      <c r="H371">
        <v>0</v>
      </c>
      <c r="I371">
        <v>0</v>
      </c>
      <c r="J371">
        <v>0</v>
      </c>
      <c r="K371" t="s">
        <v>19</v>
      </c>
      <c r="L371" s="1">
        <v>42737</v>
      </c>
      <c r="M371" s="1">
        <v>43098</v>
      </c>
      <c r="O371" t="s">
        <v>362</v>
      </c>
    </row>
    <row r="372" spans="1:15" x14ac:dyDescent="0.25">
      <c r="A372" t="s">
        <v>714</v>
      </c>
      <c r="B372" t="s">
        <v>715</v>
      </c>
      <c r="C372" t="s">
        <v>714</v>
      </c>
      <c r="D372" t="s">
        <v>716</v>
      </c>
      <c r="E372" t="s">
        <v>47</v>
      </c>
      <c r="F372" t="s">
        <v>717</v>
      </c>
      <c r="G372" s="3" t="s">
        <v>718</v>
      </c>
      <c r="H372">
        <v>0</v>
      </c>
      <c r="I372">
        <v>0</v>
      </c>
      <c r="J372">
        <v>0</v>
      </c>
      <c r="K372" t="s">
        <v>19</v>
      </c>
      <c r="L372" s="1">
        <v>42737</v>
      </c>
      <c r="M372" s="1">
        <v>43098</v>
      </c>
      <c r="O372" t="s">
        <v>362</v>
      </c>
    </row>
    <row r="373" spans="1:15" x14ac:dyDescent="0.25">
      <c r="A373" t="s">
        <v>714</v>
      </c>
      <c r="B373" t="s">
        <v>720</v>
      </c>
      <c r="C373" t="s">
        <v>714</v>
      </c>
      <c r="D373" t="s">
        <v>721</v>
      </c>
      <c r="E373" t="s">
        <v>47</v>
      </c>
      <c r="F373" t="s">
        <v>719</v>
      </c>
      <c r="G373" t="s">
        <v>722</v>
      </c>
      <c r="H373">
        <v>0</v>
      </c>
      <c r="I373">
        <v>0</v>
      </c>
      <c r="J373">
        <v>0</v>
      </c>
      <c r="K373" t="s">
        <v>19</v>
      </c>
      <c r="L373" s="1">
        <v>42737</v>
      </c>
      <c r="M373" s="1">
        <v>43098</v>
      </c>
      <c r="O373" t="s">
        <v>362</v>
      </c>
    </row>
    <row r="374" spans="1:15" x14ac:dyDescent="0.25">
      <c r="A374" t="s">
        <v>1240</v>
      </c>
      <c r="B374" t="s">
        <v>1228</v>
      </c>
      <c r="D374" t="s">
        <v>1229</v>
      </c>
      <c r="E374" t="s">
        <v>51</v>
      </c>
      <c r="G374" s="3" t="s">
        <v>1230</v>
      </c>
      <c r="H374">
        <f>SUMIF(C:C,B374,H:H)</f>
        <v>1200</v>
      </c>
      <c r="I374">
        <v>0</v>
      </c>
      <c r="J374">
        <f>SUMIF(C:C,B374,J:J)</f>
        <v>111392</v>
      </c>
      <c r="K374" t="s">
        <v>360</v>
      </c>
      <c r="L374" s="1">
        <v>43102</v>
      </c>
      <c r="M374" s="1">
        <v>43463</v>
      </c>
      <c r="O374" t="s">
        <v>362</v>
      </c>
    </row>
    <row r="375" spans="1:15" x14ac:dyDescent="0.25">
      <c r="A375" t="s">
        <v>1240</v>
      </c>
      <c r="B375" t="s">
        <v>1231</v>
      </c>
      <c r="C375" t="s">
        <v>1228</v>
      </c>
      <c r="D375" t="s">
        <v>1232</v>
      </c>
      <c r="E375" t="s">
        <v>16</v>
      </c>
      <c r="G375" s="3" t="s">
        <v>1233</v>
      </c>
      <c r="H375">
        <f>SUMIF(C:C,B375,H:H)</f>
        <v>800</v>
      </c>
      <c r="I375">
        <v>0</v>
      </c>
      <c r="J375">
        <f>SUMIF(C:C,B375,J:J)</f>
        <v>78624</v>
      </c>
      <c r="K375" t="s">
        <v>360</v>
      </c>
      <c r="L375" s="1">
        <v>43102</v>
      </c>
      <c r="M375" s="1">
        <v>43463</v>
      </c>
      <c r="O375" t="s">
        <v>362</v>
      </c>
    </row>
    <row r="376" spans="1:15" x14ac:dyDescent="0.25">
      <c r="A376" t="s">
        <v>1240</v>
      </c>
      <c r="B376" t="s">
        <v>1241</v>
      </c>
      <c r="C376" t="s">
        <v>1231</v>
      </c>
      <c r="D376" t="s">
        <v>1242</v>
      </c>
      <c r="E376" t="s">
        <v>24</v>
      </c>
      <c r="G376" s="3" t="s">
        <v>1243</v>
      </c>
      <c r="H376">
        <f>SUMIF(C:C,B376,H:H)</f>
        <v>400</v>
      </c>
      <c r="I376">
        <v>0</v>
      </c>
      <c r="J376">
        <f>SUMIF(C:C,B376,J:J)</f>
        <v>47400</v>
      </c>
      <c r="K376" t="s">
        <v>360</v>
      </c>
      <c r="L376" s="1">
        <v>43102</v>
      </c>
      <c r="M376" s="1">
        <v>43463</v>
      </c>
      <c r="O376" t="s">
        <v>362</v>
      </c>
    </row>
    <row r="377" spans="1:15" x14ac:dyDescent="0.25">
      <c r="A377" t="s">
        <v>1240</v>
      </c>
      <c r="B377" t="s">
        <v>1244</v>
      </c>
      <c r="C377" t="s">
        <v>1241</v>
      </c>
      <c r="D377" t="s">
        <v>1246</v>
      </c>
      <c r="E377" t="s">
        <v>47</v>
      </c>
      <c r="G377" t="s">
        <v>1246</v>
      </c>
      <c r="H377">
        <f>SUMIF(C:C,B377,H:H)</f>
        <v>400</v>
      </c>
      <c r="I377" s="10">
        <f>J377/H377</f>
        <v>93.5</v>
      </c>
      <c r="J377">
        <f>SUMIF(C:C,B377,J:J)</f>
        <v>37400</v>
      </c>
      <c r="K377" t="s">
        <v>360</v>
      </c>
      <c r="L377" s="1">
        <v>43102</v>
      </c>
      <c r="M377" s="1">
        <v>43463</v>
      </c>
      <c r="O377" t="s">
        <v>362</v>
      </c>
    </row>
    <row r="378" spans="1:15" x14ac:dyDescent="0.25">
      <c r="A378" t="s">
        <v>1240</v>
      </c>
      <c r="B378" t="s">
        <v>1248</v>
      </c>
      <c r="C378" t="s">
        <v>1244</v>
      </c>
      <c r="D378" t="s">
        <v>1251</v>
      </c>
      <c r="E378" t="s">
        <v>67</v>
      </c>
      <c r="G378" t="s">
        <v>1254</v>
      </c>
      <c r="H378">
        <v>200</v>
      </c>
      <c r="I378">
        <f t="shared" ref="I378:I380" si="27">SUMIF(USKURZZS,N378,USRATES)</f>
        <v>93.5</v>
      </c>
      <c r="J378" s="9">
        <f>H378*I378</f>
        <v>18700</v>
      </c>
      <c r="K378" t="s">
        <v>799</v>
      </c>
      <c r="L378" s="1">
        <v>43102</v>
      </c>
      <c r="M378" s="1">
        <v>43463</v>
      </c>
      <c r="N378" t="s">
        <v>1259</v>
      </c>
      <c r="O378" t="s">
        <v>362</v>
      </c>
    </row>
    <row r="379" spans="1:15" x14ac:dyDescent="0.25">
      <c r="A379" t="s">
        <v>1240</v>
      </c>
      <c r="B379" t="s">
        <v>1249</v>
      </c>
      <c r="C379" t="s">
        <v>1244</v>
      </c>
      <c r="D379" t="s">
        <v>1252</v>
      </c>
      <c r="E379" t="s">
        <v>67</v>
      </c>
      <c r="G379" t="s">
        <v>1255</v>
      </c>
      <c r="H379">
        <v>100</v>
      </c>
      <c r="I379">
        <f t="shared" si="27"/>
        <v>93.5</v>
      </c>
      <c r="J379" s="9">
        <f>H379*I379</f>
        <v>9350</v>
      </c>
      <c r="K379" t="s">
        <v>799</v>
      </c>
      <c r="L379" s="1">
        <v>43102</v>
      </c>
      <c r="M379" s="1">
        <v>43463</v>
      </c>
      <c r="N379" t="s">
        <v>1261</v>
      </c>
      <c r="O379" t="s">
        <v>362</v>
      </c>
    </row>
    <row r="380" spans="1:15" x14ac:dyDescent="0.25">
      <c r="A380" t="s">
        <v>1240</v>
      </c>
      <c r="B380" t="s">
        <v>1250</v>
      </c>
      <c r="C380" t="s">
        <v>1244</v>
      </c>
      <c r="D380" t="s">
        <v>1253</v>
      </c>
      <c r="E380" t="s">
        <v>67</v>
      </c>
      <c r="G380" t="s">
        <v>1256</v>
      </c>
      <c r="H380">
        <v>100</v>
      </c>
      <c r="I380">
        <f t="shared" si="27"/>
        <v>93.5</v>
      </c>
      <c r="J380" s="9">
        <f>H380*I380</f>
        <v>9350</v>
      </c>
      <c r="K380" t="s">
        <v>799</v>
      </c>
      <c r="L380" s="1">
        <v>43102</v>
      </c>
      <c r="M380" s="1">
        <v>43463</v>
      </c>
      <c r="N380" t="s">
        <v>1260</v>
      </c>
      <c r="O380" t="s">
        <v>362</v>
      </c>
    </row>
    <row r="381" spans="1:15" x14ac:dyDescent="0.25">
      <c r="A381" t="s">
        <v>1240</v>
      </c>
      <c r="B381" t="s">
        <v>1245</v>
      </c>
      <c r="C381" t="s">
        <v>1241</v>
      </c>
      <c r="D381" t="s">
        <v>1247</v>
      </c>
      <c r="E381" t="s">
        <v>47</v>
      </c>
      <c r="G381" s="3" t="s">
        <v>1257</v>
      </c>
      <c r="H381">
        <v>0</v>
      </c>
      <c r="I381">
        <v>0</v>
      </c>
      <c r="J381">
        <v>10000</v>
      </c>
      <c r="K381" t="s">
        <v>799</v>
      </c>
      <c r="L381" s="1">
        <v>43102</v>
      </c>
      <c r="M381" s="1">
        <v>43463</v>
      </c>
      <c r="O381" t="s">
        <v>362</v>
      </c>
    </row>
    <row r="382" spans="1:15" x14ac:dyDescent="0.25">
      <c r="A382" t="s">
        <v>1240</v>
      </c>
      <c r="B382" t="s">
        <v>1234</v>
      </c>
      <c r="C382" t="s">
        <v>1231</v>
      </c>
      <c r="D382" t="s">
        <v>1235</v>
      </c>
      <c r="E382" t="s">
        <v>24</v>
      </c>
      <c r="G382" s="3" t="s">
        <v>1236</v>
      </c>
      <c r="H382">
        <f>SUMIF(C:C,B382,H:H)</f>
        <v>400</v>
      </c>
      <c r="I382">
        <v>0</v>
      </c>
      <c r="J382">
        <f>SUMIF(C:C,B382,J:J)</f>
        <v>31224</v>
      </c>
      <c r="K382" t="s">
        <v>360</v>
      </c>
      <c r="L382" s="1">
        <v>43102</v>
      </c>
      <c r="M382" s="1">
        <v>43463</v>
      </c>
      <c r="O382" t="s">
        <v>362</v>
      </c>
    </row>
    <row r="383" spans="1:15" x14ac:dyDescent="0.25">
      <c r="A383" t="s">
        <v>1240</v>
      </c>
      <c r="B383" t="s">
        <v>1237</v>
      </c>
      <c r="C383" t="s">
        <v>1234</v>
      </c>
      <c r="D383" t="s">
        <v>1238</v>
      </c>
      <c r="E383" t="s">
        <v>47</v>
      </c>
      <c r="G383" t="s">
        <v>1238</v>
      </c>
      <c r="H383">
        <f>SUMIF(C:C,B383,H:H)</f>
        <v>200</v>
      </c>
      <c r="I383" s="10">
        <f>J383/H383</f>
        <v>78.06</v>
      </c>
      <c r="J383">
        <f>SUMIF(C:C,B383,J:J)</f>
        <v>15612</v>
      </c>
      <c r="K383" t="s">
        <v>360</v>
      </c>
      <c r="L383" s="1">
        <v>43102</v>
      </c>
      <c r="M383" s="1">
        <v>43463</v>
      </c>
      <c r="O383" t="s">
        <v>362</v>
      </c>
    </row>
    <row r="384" spans="1:15" x14ac:dyDescent="0.25">
      <c r="A384" t="s">
        <v>1240</v>
      </c>
      <c r="B384" t="s">
        <v>1272</v>
      </c>
      <c r="C384" t="s">
        <v>1237</v>
      </c>
      <c r="D384" t="s">
        <v>1275</v>
      </c>
      <c r="E384" t="s">
        <v>67</v>
      </c>
      <c r="G384" t="s">
        <v>1275</v>
      </c>
      <c r="H384">
        <v>40</v>
      </c>
      <c r="I384">
        <f t="shared" ref="I384:I388" si="28">SUMIF(USKURZZS,N384,USRATES)</f>
        <v>93.5</v>
      </c>
      <c r="J384" s="9">
        <f>H384*I384</f>
        <v>3740</v>
      </c>
      <c r="K384" t="s">
        <v>799</v>
      </c>
      <c r="L384" s="1">
        <v>43102</v>
      </c>
      <c r="M384" s="1">
        <v>43463</v>
      </c>
      <c r="N384" t="s">
        <v>1260</v>
      </c>
      <c r="O384" t="s">
        <v>362</v>
      </c>
    </row>
    <row r="385" spans="1:15" x14ac:dyDescent="0.25">
      <c r="A385" t="s">
        <v>1240</v>
      </c>
      <c r="B385" t="s">
        <v>1273</v>
      </c>
      <c r="C385" t="s">
        <v>1237</v>
      </c>
      <c r="D385" t="s">
        <v>1276</v>
      </c>
      <c r="E385" t="s">
        <v>67</v>
      </c>
      <c r="G385" t="s">
        <v>1276</v>
      </c>
      <c r="H385">
        <v>160</v>
      </c>
      <c r="I385">
        <f t="shared" si="28"/>
        <v>74.2</v>
      </c>
      <c r="J385" s="9">
        <f>H385*I385</f>
        <v>11872</v>
      </c>
      <c r="K385" t="s">
        <v>799</v>
      </c>
      <c r="L385" s="1">
        <v>43102</v>
      </c>
      <c r="M385" s="1">
        <v>43463</v>
      </c>
      <c r="N385" t="s">
        <v>1262</v>
      </c>
      <c r="O385" t="s">
        <v>362</v>
      </c>
    </row>
    <row r="386" spans="1:15" x14ac:dyDescent="0.25">
      <c r="A386" t="s">
        <v>1240</v>
      </c>
      <c r="B386" t="s">
        <v>1274</v>
      </c>
      <c r="C386" t="s">
        <v>1237</v>
      </c>
      <c r="D386" t="s">
        <v>1277</v>
      </c>
      <c r="E386" t="s">
        <v>67</v>
      </c>
      <c r="G386" t="s">
        <v>1277</v>
      </c>
      <c r="I386">
        <f t="shared" si="28"/>
        <v>93.5</v>
      </c>
      <c r="J386" s="9">
        <f>H386*I386</f>
        <v>0</v>
      </c>
      <c r="K386" t="s">
        <v>799</v>
      </c>
      <c r="L386" s="1">
        <v>43102</v>
      </c>
      <c r="M386" s="1">
        <v>43463</v>
      </c>
      <c r="N386" t="s">
        <v>1259</v>
      </c>
      <c r="O386" t="s">
        <v>362</v>
      </c>
    </row>
    <row r="387" spans="1:15" x14ac:dyDescent="0.25">
      <c r="A387" t="s">
        <v>1240</v>
      </c>
      <c r="B387" t="s">
        <v>1239</v>
      </c>
      <c r="C387" t="s">
        <v>1234</v>
      </c>
      <c r="D387" t="s">
        <v>1268</v>
      </c>
      <c r="E387" t="s">
        <v>47</v>
      </c>
      <c r="G387" t="s">
        <v>1268</v>
      </c>
      <c r="H387">
        <f>SUMIF(C:C,B387,H:H)</f>
        <v>200</v>
      </c>
      <c r="I387" s="10">
        <f>J387/H387</f>
        <v>78.06</v>
      </c>
      <c r="J387">
        <f>SUMIF(C:C,B387,J:J)</f>
        <v>15612</v>
      </c>
      <c r="K387" t="s">
        <v>360</v>
      </c>
      <c r="L387" s="1">
        <v>43102</v>
      </c>
      <c r="M387" s="1">
        <v>43463</v>
      </c>
      <c r="O387" t="s">
        <v>362</v>
      </c>
    </row>
    <row r="388" spans="1:15" x14ac:dyDescent="0.25">
      <c r="A388" t="s">
        <v>1240</v>
      </c>
      <c r="B388" t="s">
        <v>1278</v>
      </c>
      <c r="C388" t="s">
        <v>1239</v>
      </c>
      <c r="D388" t="s">
        <v>1282</v>
      </c>
      <c r="E388" t="s">
        <v>67</v>
      </c>
      <c r="G388" t="s">
        <v>1282</v>
      </c>
      <c r="H388">
        <v>20</v>
      </c>
      <c r="I388">
        <f t="shared" si="28"/>
        <v>93.5</v>
      </c>
      <c r="J388" s="9">
        <f>H388*I388</f>
        <v>1870</v>
      </c>
      <c r="K388" t="s">
        <v>799</v>
      </c>
      <c r="L388" s="1">
        <v>43102</v>
      </c>
      <c r="M388" s="1">
        <v>43463</v>
      </c>
      <c r="N388" t="s">
        <v>1261</v>
      </c>
      <c r="O388" t="s">
        <v>362</v>
      </c>
    </row>
    <row r="389" spans="1:15" x14ac:dyDescent="0.25">
      <c r="A389" t="s">
        <v>1240</v>
      </c>
      <c r="B389" t="s">
        <v>1279</v>
      </c>
      <c r="C389" t="s">
        <v>1239</v>
      </c>
      <c r="D389" t="s">
        <v>1283</v>
      </c>
      <c r="E389" t="s">
        <v>67</v>
      </c>
      <c r="G389" t="s">
        <v>1283</v>
      </c>
      <c r="H389">
        <v>20</v>
      </c>
      <c r="I389">
        <f t="shared" ref="I389:I391" si="29">SUMIF(USKURZZS,N389,USRATES)</f>
        <v>93.5</v>
      </c>
      <c r="J389" s="9">
        <f t="shared" ref="J389:J391" si="30">H389*I389</f>
        <v>1870</v>
      </c>
      <c r="K389" t="s">
        <v>799</v>
      </c>
      <c r="L389" s="1">
        <v>43102</v>
      </c>
      <c r="M389" s="1">
        <v>43463</v>
      </c>
      <c r="N389" t="s">
        <v>1260</v>
      </c>
      <c r="O389" t="s">
        <v>362</v>
      </c>
    </row>
    <row r="390" spans="1:15" x14ac:dyDescent="0.25">
      <c r="A390" t="s">
        <v>1240</v>
      </c>
      <c r="B390" t="s">
        <v>1280</v>
      </c>
      <c r="C390" t="s">
        <v>1239</v>
      </c>
      <c r="D390" t="s">
        <v>1284</v>
      </c>
      <c r="E390" t="s">
        <v>67</v>
      </c>
      <c r="G390" t="s">
        <v>1284</v>
      </c>
      <c r="H390">
        <v>80</v>
      </c>
      <c r="I390">
        <f t="shared" si="29"/>
        <v>74.2</v>
      </c>
      <c r="J390" s="9">
        <f t="shared" si="30"/>
        <v>5936</v>
      </c>
      <c r="K390" t="s">
        <v>799</v>
      </c>
      <c r="L390" s="1">
        <v>43102</v>
      </c>
      <c r="M390" s="1">
        <v>43463</v>
      </c>
      <c r="N390" t="s">
        <v>1262</v>
      </c>
      <c r="O390" t="s">
        <v>362</v>
      </c>
    </row>
    <row r="391" spans="1:15" x14ac:dyDescent="0.25">
      <c r="A391" t="s">
        <v>1240</v>
      </c>
      <c r="B391" t="s">
        <v>1281</v>
      </c>
      <c r="C391" t="s">
        <v>1239</v>
      </c>
      <c r="D391" t="s">
        <v>1285</v>
      </c>
      <c r="E391" t="s">
        <v>67</v>
      </c>
      <c r="G391" t="s">
        <v>1285</v>
      </c>
      <c r="H391">
        <v>80</v>
      </c>
      <c r="I391">
        <f t="shared" si="29"/>
        <v>74.2</v>
      </c>
      <c r="J391" s="9">
        <f t="shared" si="30"/>
        <v>5936</v>
      </c>
      <c r="K391" t="s">
        <v>799</v>
      </c>
      <c r="L391" s="1">
        <v>43102</v>
      </c>
      <c r="M391" s="1">
        <v>43463</v>
      </c>
      <c r="N391" t="s">
        <v>1258</v>
      </c>
      <c r="O391" t="s">
        <v>362</v>
      </c>
    </row>
    <row r="392" spans="1:15" x14ac:dyDescent="0.25">
      <c r="A392" t="s">
        <v>1240</v>
      </c>
      <c r="B392" t="s">
        <v>1269</v>
      </c>
      <c r="C392" t="s">
        <v>1228</v>
      </c>
      <c r="D392" t="s">
        <v>1270</v>
      </c>
      <c r="E392" t="s">
        <v>16</v>
      </c>
      <c r="G392" t="s">
        <v>1270</v>
      </c>
      <c r="H392">
        <v>0</v>
      </c>
      <c r="I392">
        <v>0</v>
      </c>
      <c r="J392">
        <v>0</v>
      </c>
      <c r="K392" t="s">
        <v>799</v>
      </c>
      <c r="L392" s="1">
        <v>43102</v>
      </c>
      <c r="M392" s="1">
        <v>43463</v>
      </c>
      <c r="O392" t="s">
        <v>362</v>
      </c>
    </row>
    <row r="393" spans="1:15" x14ac:dyDescent="0.25">
      <c r="A393" t="s">
        <v>1240</v>
      </c>
      <c r="B393" t="s">
        <v>1271</v>
      </c>
      <c r="C393" t="s">
        <v>1228</v>
      </c>
      <c r="D393" t="s">
        <v>1286</v>
      </c>
      <c r="E393" t="s">
        <v>16</v>
      </c>
      <c r="G393" t="s">
        <v>1287</v>
      </c>
      <c r="H393">
        <f>SUMIF(C:C,B393,H:H)</f>
        <v>400</v>
      </c>
      <c r="I393" s="10">
        <f>J393/H393</f>
        <v>81.92</v>
      </c>
      <c r="J393">
        <f>SUMIF(C:C,B393,J:J)</f>
        <v>32768</v>
      </c>
      <c r="K393" t="s">
        <v>360</v>
      </c>
      <c r="L393" s="1">
        <v>43102</v>
      </c>
      <c r="M393" s="1">
        <v>43463</v>
      </c>
      <c r="O393" t="s">
        <v>362</v>
      </c>
    </row>
    <row r="394" spans="1:15" x14ac:dyDescent="0.25">
      <c r="A394" t="s">
        <v>1240</v>
      </c>
      <c r="B394" t="s">
        <v>1288</v>
      </c>
      <c r="C394" t="s">
        <v>1271</v>
      </c>
      <c r="D394" t="s">
        <v>1289</v>
      </c>
      <c r="E394" t="s">
        <v>24</v>
      </c>
      <c r="G394" t="s">
        <v>1290</v>
      </c>
      <c r="H394">
        <f>SUMIF(C:C,B394,H:H)</f>
        <v>400</v>
      </c>
      <c r="I394" s="10">
        <f>J394/H394</f>
        <v>81.92</v>
      </c>
      <c r="J394">
        <f>SUMIF(C:C,B394,J:J)</f>
        <v>32768</v>
      </c>
      <c r="K394" t="s">
        <v>360</v>
      </c>
      <c r="L394" s="1">
        <v>43102</v>
      </c>
      <c r="M394" s="1">
        <v>43463</v>
      </c>
      <c r="O394" t="s">
        <v>362</v>
      </c>
    </row>
    <row r="395" spans="1:15" x14ac:dyDescent="0.25">
      <c r="A395" t="s">
        <v>1240</v>
      </c>
      <c r="B395" t="s">
        <v>1291</v>
      </c>
      <c r="C395" t="s">
        <v>1288</v>
      </c>
      <c r="D395" t="s">
        <v>1292</v>
      </c>
      <c r="E395" t="s">
        <v>47</v>
      </c>
      <c r="G395" t="s">
        <v>1303</v>
      </c>
      <c r="H395">
        <f>SUMIF(C:C,B395,H:H)</f>
        <v>400</v>
      </c>
      <c r="I395" s="10">
        <f>J395/H395</f>
        <v>81.92</v>
      </c>
      <c r="J395">
        <f>SUMIF(C:C,B395,J:J)</f>
        <v>32768</v>
      </c>
      <c r="K395" t="s">
        <v>360</v>
      </c>
      <c r="L395" s="1">
        <v>43102</v>
      </c>
      <c r="M395" s="1">
        <v>43463</v>
      </c>
      <c r="O395" t="s">
        <v>1304</v>
      </c>
    </row>
    <row r="396" spans="1:15" x14ac:dyDescent="0.25">
      <c r="A396" t="s">
        <v>1240</v>
      </c>
      <c r="B396" t="s">
        <v>1293</v>
      </c>
      <c r="C396" t="s">
        <v>1291</v>
      </c>
      <c r="D396" t="s">
        <v>1298</v>
      </c>
      <c r="E396" t="s">
        <v>67</v>
      </c>
      <c r="G396" t="s">
        <v>1298</v>
      </c>
      <c r="H396">
        <v>40</v>
      </c>
      <c r="I396">
        <f t="shared" ref="I396:I399" si="31">SUMIF(USKURZZS,N396,USRATES)</f>
        <v>93.5</v>
      </c>
      <c r="J396" s="9">
        <f>H396*I396</f>
        <v>3740</v>
      </c>
      <c r="K396" t="s">
        <v>799</v>
      </c>
      <c r="L396" s="1">
        <v>43102</v>
      </c>
      <c r="M396" s="1">
        <v>43463</v>
      </c>
      <c r="N396" t="s">
        <v>1261</v>
      </c>
      <c r="O396" t="s">
        <v>362</v>
      </c>
    </row>
    <row r="397" spans="1:15" x14ac:dyDescent="0.25">
      <c r="A397" t="s">
        <v>1240</v>
      </c>
      <c r="B397" t="s">
        <v>1294</v>
      </c>
      <c r="C397" t="s">
        <v>1291</v>
      </c>
      <c r="D397" t="s">
        <v>1299</v>
      </c>
      <c r="E397" t="s">
        <v>67</v>
      </c>
      <c r="G397" t="s">
        <v>1299</v>
      </c>
      <c r="H397">
        <v>80</v>
      </c>
      <c r="I397">
        <f t="shared" si="31"/>
        <v>93.5</v>
      </c>
      <c r="J397" s="9">
        <f t="shared" ref="J397:J399" si="32">H397*I397</f>
        <v>7480</v>
      </c>
      <c r="K397" t="s">
        <v>799</v>
      </c>
      <c r="L397" s="1">
        <v>43102</v>
      </c>
      <c r="M397" s="1">
        <v>43463</v>
      </c>
      <c r="N397" t="s">
        <v>1260</v>
      </c>
      <c r="O397" t="s">
        <v>362</v>
      </c>
    </row>
    <row r="398" spans="1:15" x14ac:dyDescent="0.25">
      <c r="A398" t="s">
        <v>1240</v>
      </c>
      <c r="B398" t="s">
        <v>1295</v>
      </c>
      <c r="C398" t="s">
        <v>1291</v>
      </c>
      <c r="D398" t="s">
        <v>1300</v>
      </c>
      <c r="E398" t="s">
        <v>67</v>
      </c>
      <c r="G398" t="s">
        <v>1300</v>
      </c>
      <c r="H398">
        <v>120</v>
      </c>
      <c r="I398">
        <f t="shared" si="31"/>
        <v>74.2</v>
      </c>
      <c r="J398" s="9">
        <f t="shared" si="32"/>
        <v>8904</v>
      </c>
      <c r="K398" t="s">
        <v>799</v>
      </c>
      <c r="L398" s="1">
        <v>43102</v>
      </c>
      <c r="M398" s="1">
        <v>43463</v>
      </c>
      <c r="N398" t="s">
        <v>1262</v>
      </c>
      <c r="O398" t="s">
        <v>362</v>
      </c>
    </row>
    <row r="399" spans="1:15" x14ac:dyDescent="0.25">
      <c r="A399" t="s">
        <v>1240</v>
      </c>
      <c r="B399" t="s">
        <v>1296</v>
      </c>
      <c r="C399" t="s">
        <v>1291</v>
      </c>
      <c r="D399" t="s">
        <v>1301</v>
      </c>
      <c r="E399" t="s">
        <v>67</v>
      </c>
      <c r="G399" t="s">
        <v>1301</v>
      </c>
      <c r="H399">
        <v>120</v>
      </c>
      <c r="I399">
        <f t="shared" si="31"/>
        <v>74.2</v>
      </c>
      <c r="J399" s="9">
        <f t="shared" si="32"/>
        <v>8904</v>
      </c>
      <c r="K399" t="s">
        <v>799</v>
      </c>
      <c r="L399" s="1">
        <v>43102</v>
      </c>
      <c r="M399" s="1">
        <v>43463</v>
      </c>
      <c r="N399" t="s">
        <v>1258</v>
      </c>
      <c r="O399" t="s">
        <v>362</v>
      </c>
    </row>
    <row r="400" spans="1:15" x14ac:dyDescent="0.25">
      <c r="A400" t="s">
        <v>1240</v>
      </c>
      <c r="B400" t="s">
        <v>1297</v>
      </c>
      <c r="C400" t="s">
        <v>1291</v>
      </c>
      <c r="D400" t="s">
        <v>1302</v>
      </c>
      <c r="E400" t="s">
        <v>67</v>
      </c>
      <c r="G400" t="s">
        <v>1302</v>
      </c>
      <c r="H400">
        <v>40</v>
      </c>
      <c r="I400">
        <f t="shared" ref="I400" si="33">SUMIF(USKURZZS,N400,USRATES)</f>
        <v>93.5</v>
      </c>
      <c r="J400" s="9">
        <f t="shared" ref="J400" si="34">H400*I400</f>
        <v>3740</v>
      </c>
      <c r="K400" t="s">
        <v>799</v>
      </c>
      <c r="L400" s="1">
        <v>43102</v>
      </c>
      <c r="M400" s="1">
        <v>43463</v>
      </c>
      <c r="N400" t="s">
        <v>1259</v>
      </c>
      <c r="O400" t="s">
        <v>362</v>
      </c>
    </row>
    <row r="401" spans="1:15" x14ac:dyDescent="0.25">
      <c r="A401" t="s">
        <v>1305</v>
      </c>
      <c r="B401" t="s">
        <v>1306</v>
      </c>
      <c r="D401" t="s">
        <v>1307</v>
      </c>
      <c r="E401" t="s">
        <v>51</v>
      </c>
      <c r="G401" t="s">
        <v>1308</v>
      </c>
      <c r="H401">
        <f>SUMIF(C:C,B401,H:H)</f>
        <v>365</v>
      </c>
      <c r="I401" s="10">
        <f>J401/H401</f>
        <v>138.01780821917808</v>
      </c>
      <c r="J401">
        <f>SUMIF(C:C,B401,J:J)</f>
        <v>50376.5</v>
      </c>
      <c r="K401" t="s">
        <v>360</v>
      </c>
      <c r="L401" s="1">
        <v>43102</v>
      </c>
      <c r="M401" s="1">
        <v>43463</v>
      </c>
      <c r="O401" t="s">
        <v>362</v>
      </c>
    </row>
    <row r="402" spans="1:15" x14ac:dyDescent="0.25">
      <c r="A402" t="s">
        <v>1305</v>
      </c>
      <c r="B402" t="s">
        <v>1309</v>
      </c>
      <c r="C402" t="s">
        <v>1306</v>
      </c>
      <c r="D402" t="s">
        <v>1347</v>
      </c>
      <c r="E402" t="s">
        <v>16</v>
      </c>
      <c r="G402" t="s">
        <v>1312</v>
      </c>
      <c r="H402">
        <f>SUMIF(C:C,B402,H:H)</f>
        <v>365</v>
      </c>
      <c r="I402" s="10">
        <f>J402/H402</f>
        <v>127.05890410958904</v>
      </c>
      <c r="J402">
        <f>SUMIF(C:C,B402,J:J)</f>
        <v>46376.5</v>
      </c>
      <c r="K402" t="s">
        <v>360</v>
      </c>
      <c r="L402" s="1">
        <v>43102</v>
      </c>
      <c r="M402" s="1">
        <v>43463</v>
      </c>
      <c r="O402" t="s">
        <v>362</v>
      </c>
    </row>
    <row r="403" spans="1:15" x14ac:dyDescent="0.25">
      <c r="A403" t="s">
        <v>1305</v>
      </c>
      <c r="B403" t="s">
        <v>1368</v>
      </c>
      <c r="C403" t="s">
        <v>1309</v>
      </c>
      <c r="D403" t="s">
        <v>1369</v>
      </c>
      <c r="E403" t="s">
        <v>24</v>
      </c>
      <c r="G403" t="s">
        <v>1370</v>
      </c>
      <c r="H403">
        <f>SUMIF(C:C,B403,H:H)</f>
        <v>150</v>
      </c>
      <c r="I403" s="10">
        <f t="shared" ref="I403:I404" si="35">J403/H403</f>
        <v>160.16666666666666</v>
      </c>
      <c r="J403">
        <f>SUMIF(C:C,B403,J:J)</f>
        <v>24025</v>
      </c>
      <c r="K403" t="s">
        <v>360</v>
      </c>
      <c r="L403" s="1">
        <v>43102</v>
      </c>
      <c r="M403" s="1">
        <v>43463</v>
      </c>
      <c r="O403" t="s">
        <v>362</v>
      </c>
    </row>
    <row r="404" spans="1:15" x14ac:dyDescent="0.25">
      <c r="A404" t="s">
        <v>1305</v>
      </c>
      <c r="B404" t="s">
        <v>1371</v>
      </c>
      <c r="C404" t="s">
        <v>1368</v>
      </c>
      <c r="D404" t="s">
        <v>1373</v>
      </c>
      <c r="E404" t="s">
        <v>47</v>
      </c>
      <c r="G404" t="s">
        <v>1373</v>
      </c>
      <c r="H404">
        <f>SUMIF(C:C,B404,H:H)</f>
        <v>150</v>
      </c>
      <c r="I404" s="10">
        <f t="shared" si="35"/>
        <v>93.5</v>
      </c>
      <c r="J404">
        <f>SUMIF(C:C,B404,J:J)</f>
        <v>14025</v>
      </c>
      <c r="K404" t="s">
        <v>360</v>
      </c>
      <c r="L404" s="1">
        <v>43102</v>
      </c>
      <c r="M404" s="1">
        <v>43463</v>
      </c>
      <c r="O404" t="s">
        <v>362</v>
      </c>
    </row>
    <row r="405" spans="1:15" x14ac:dyDescent="0.25">
      <c r="A405" t="s">
        <v>1305</v>
      </c>
      <c r="B405" t="s">
        <v>1376</v>
      </c>
      <c r="C405" t="s">
        <v>1371</v>
      </c>
      <c r="D405" t="s">
        <v>1379</v>
      </c>
      <c r="E405" t="s">
        <v>67</v>
      </c>
      <c r="G405" t="s">
        <v>1379</v>
      </c>
      <c r="H405">
        <v>50</v>
      </c>
      <c r="I405">
        <f t="shared" ref="I405:I407" si="36">SUMIF(USKURZZS,N405,USRATES)</f>
        <v>93.5</v>
      </c>
      <c r="J405" s="9">
        <f t="shared" ref="J405:J407" si="37">H405*I405</f>
        <v>4675</v>
      </c>
      <c r="K405" t="s">
        <v>799</v>
      </c>
      <c r="L405" s="1">
        <v>43102</v>
      </c>
      <c r="M405" s="1">
        <v>43463</v>
      </c>
      <c r="N405" t="s">
        <v>1263</v>
      </c>
      <c r="O405" t="s">
        <v>362</v>
      </c>
    </row>
    <row r="406" spans="1:15" x14ac:dyDescent="0.25">
      <c r="A406" t="s">
        <v>1305</v>
      </c>
      <c r="B406" t="s">
        <v>1377</v>
      </c>
      <c r="C406" t="s">
        <v>1371</v>
      </c>
      <c r="D406" t="s">
        <v>1380</v>
      </c>
      <c r="E406" t="s">
        <v>67</v>
      </c>
      <c r="G406" t="s">
        <v>1380</v>
      </c>
      <c r="H406">
        <v>50</v>
      </c>
      <c r="I406">
        <f t="shared" si="36"/>
        <v>93.5</v>
      </c>
      <c r="J406" s="9">
        <f t="shared" si="37"/>
        <v>4675</v>
      </c>
      <c r="K406" t="s">
        <v>799</v>
      </c>
      <c r="L406" s="1">
        <v>43102</v>
      </c>
      <c r="M406" s="1">
        <v>43463</v>
      </c>
      <c r="N406" t="s">
        <v>1265</v>
      </c>
      <c r="O406" t="s">
        <v>362</v>
      </c>
    </row>
    <row r="407" spans="1:15" x14ac:dyDescent="0.25">
      <c r="A407" t="s">
        <v>1305</v>
      </c>
      <c r="B407" t="s">
        <v>1378</v>
      </c>
      <c r="C407" t="s">
        <v>1371</v>
      </c>
      <c r="D407" t="s">
        <v>1381</v>
      </c>
      <c r="E407" t="s">
        <v>67</v>
      </c>
      <c r="G407" t="s">
        <v>1381</v>
      </c>
      <c r="H407">
        <v>50</v>
      </c>
      <c r="I407">
        <f t="shared" si="36"/>
        <v>93.5</v>
      </c>
      <c r="J407" s="9">
        <f t="shared" si="37"/>
        <v>4675</v>
      </c>
      <c r="K407" t="s">
        <v>799</v>
      </c>
      <c r="L407" s="1">
        <v>43102</v>
      </c>
      <c r="M407" s="1">
        <v>43463</v>
      </c>
      <c r="N407" t="s">
        <v>1264</v>
      </c>
      <c r="O407" t="s">
        <v>362</v>
      </c>
    </row>
    <row r="408" spans="1:15" x14ac:dyDescent="0.25">
      <c r="A408" t="s">
        <v>1305</v>
      </c>
      <c r="B408" t="s">
        <v>1372</v>
      </c>
      <c r="C408" t="s">
        <v>1368</v>
      </c>
      <c r="D408" t="s">
        <v>1374</v>
      </c>
      <c r="E408" t="s">
        <v>47</v>
      </c>
      <c r="G408" t="s">
        <v>1375</v>
      </c>
      <c r="H408">
        <v>0</v>
      </c>
      <c r="I408" s="10">
        <v>0</v>
      </c>
      <c r="J408">
        <v>10000</v>
      </c>
      <c r="K408" t="s">
        <v>799</v>
      </c>
      <c r="L408" s="1">
        <v>43102</v>
      </c>
      <c r="M408" s="1">
        <v>43463</v>
      </c>
      <c r="O408" t="s">
        <v>362</v>
      </c>
    </row>
    <row r="409" spans="1:15" x14ac:dyDescent="0.25">
      <c r="A409" t="s">
        <v>1305</v>
      </c>
      <c r="B409" t="s">
        <v>1346</v>
      </c>
      <c r="C409" t="s">
        <v>1309</v>
      </c>
      <c r="D409" t="s">
        <v>1349</v>
      </c>
      <c r="E409" t="s">
        <v>24</v>
      </c>
      <c r="G409" t="s">
        <v>1349</v>
      </c>
      <c r="H409">
        <f>SUMIF(C:C,B409,H:H)</f>
        <v>215</v>
      </c>
      <c r="I409" s="10">
        <f>J409/H409</f>
        <v>87.216279069767438</v>
      </c>
      <c r="J409">
        <f>SUMIF(C:C,B409,J:J)</f>
        <v>18751.5</v>
      </c>
      <c r="K409" t="s">
        <v>360</v>
      </c>
      <c r="L409" s="1">
        <v>43102</v>
      </c>
      <c r="M409" s="1">
        <v>43463</v>
      </c>
      <c r="O409" t="s">
        <v>362</v>
      </c>
    </row>
    <row r="410" spans="1:15" x14ac:dyDescent="0.25">
      <c r="A410" t="s">
        <v>1305</v>
      </c>
      <c r="B410" t="s">
        <v>1353</v>
      </c>
      <c r="C410" t="s">
        <v>1346</v>
      </c>
      <c r="D410" t="s">
        <v>1352</v>
      </c>
      <c r="E410" t="s">
        <v>47</v>
      </c>
      <c r="G410" t="s">
        <v>1352</v>
      </c>
      <c r="H410">
        <f>SUMIF(C:C,B410,H:H)</f>
        <v>65</v>
      </c>
      <c r="I410" s="10">
        <f>J410/H410</f>
        <v>87.561538461538461</v>
      </c>
      <c r="J410">
        <f>SUMIF(C:C,B410,J:J)</f>
        <v>5691.5</v>
      </c>
      <c r="K410" t="s">
        <v>360</v>
      </c>
      <c r="L410" s="1">
        <v>43102</v>
      </c>
      <c r="M410" s="1">
        <v>43463</v>
      </c>
      <c r="O410" t="s">
        <v>362</v>
      </c>
    </row>
    <row r="411" spans="1:15" x14ac:dyDescent="0.25">
      <c r="A411" t="s">
        <v>1305</v>
      </c>
      <c r="B411" t="s">
        <v>1358</v>
      </c>
      <c r="C411" t="s">
        <v>1353</v>
      </c>
      <c r="D411" t="s">
        <v>1362</v>
      </c>
      <c r="E411" t="s">
        <v>67</v>
      </c>
      <c r="G411" t="s">
        <v>1362</v>
      </c>
      <c r="H411">
        <v>10</v>
      </c>
      <c r="I411">
        <f t="shared" ref="I411" si="38">SUMIF(USKURZZS,N411,USRATES)</f>
        <v>93.5</v>
      </c>
      <c r="J411" s="9">
        <f t="shared" ref="J411" si="39">H411*I411</f>
        <v>935</v>
      </c>
      <c r="K411" t="s">
        <v>799</v>
      </c>
      <c r="L411" s="1">
        <v>43102</v>
      </c>
      <c r="M411" s="1">
        <v>43463</v>
      </c>
      <c r="N411" t="s">
        <v>1265</v>
      </c>
      <c r="O411" t="s">
        <v>362</v>
      </c>
    </row>
    <row r="412" spans="1:15" x14ac:dyDescent="0.25">
      <c r="A412" t="s">
        <v>1305</v>
      </c>
      <c r="B412" t="s">
        <v>1359</v>
      </c>
      <c r="C412" t="s">
        <v>1353</v>
      </c>
      <c r="D412" t="s">
        <v>1363</v>
      </c>
      <c r="E412" t="s">
        <v>67</v>
      </c>
      <c r="G412" t="s">
        <v>1363</v>
      </c>
      <c r="H412">
        <v>10</v>
      </c>
      <c r="I412">
        <f t="shared" ref="I412:I415" si="40">SUMIF(USKURZZS,N412,USRATES)</f>
        <v>93.5</v>
      </c>
      <c r="J412" s="9">
        <f t="shared" ref="J412:J415" si="41">H412*I412</f>
        <v>935</v>
      </c>
      <c r="K412" t="s">
        <v>799</v>
      </c>
      <c r="L412" s="1">
        <v>43102</v>
      </c>
      <c r="M412" s="1">
        <v>43463</v>
      </c>
      <c r="N412" t="s">
        <v>1264</v>
      </c>
      <c r="O412" t="s">
        <v>362</v>
      </c>
    </row>
    <row r="413" spans="1:15" x14ac:dyDescent="0.25">
      <c r="A413" t="s">
        <v>1305</v>
      </c>
      <c r="B413" t="s">
        <v>1360</v>
      </c>
      <c r="C413" t="s">
        <v>1353</v>
      </c>
      <c r="D413" t="s">
        <v>1364</v>
      </c>
      <c r="E413" t="s">
        <v>67</v>
      </c>
      <c r="G413" t="s">
        <v>1364</v>
      </c>
      <c r="H413">
        <v>10</v>
      </c>
      <c r="I413">
        <f t="shared" si="40"/>
        <v>74.2</v>
      </c>
      <c r="J413" s="9">
        <f t="shared" si="41"/>
        <v>742</v>
      </c>
      <c r="K413" t="s">
        <v>799</v>
      </c>
      <c r="L413" s="1">
        <v>43102</v>
      </c>
      <c r="M413" s="1">
        <v>43463</v>
      </c>
      <c r="N413" t="s">
        <v>1266</v>
      </c>
      <c r="O413" t="s">
        <v>362</v>
      </c>
    </row>
    <row r="414" spans="1:15" x14ac:dyDescent="0.25">
      <c r="A414" t="s">
        <v>1305</v>
      </c>
      <c r="B414" t="s">
        <v>1361</v>
      </c>
      <c r="C414" t="s">
        <v>1353</v>
      </c>
      <c r="D414" t="s">
        <v>1365</v>
      </c>
      <c r="E414" t="s">
        <v>67</v>
      </c>
      <c r="G414" t="s">
        <v>1365</v>
      </c>
      <c r="H414">
        <v>10</v>
      </c>
      <c r="I414">
        <f t="shared" si="40"/>
        <v>74.2</v>
      </c>
      <c r="J414" s="9">
        <f t="shared" si="41"/>
        <v>742</v>
      </c>
      <c r="K414" t="s">
        <v>799</v>
      </c>
      <c r="L414" s="1">
        <v>43102</v>
      </c>
      <c r="M414" s="1">
        <v>43463</v>
      </c>
      <c r="N414" t="s">
        <v>1267</v>
      </c>
      <c r="O414" t="s">
        <v>362</v>
      </c>
    </row>
    <row r="415" spans="1:15" x14ac:dyDescent="0.25">
      <c r="A415" t="s">
        <v>1305</v>
      </c>
      <c r="B415" t="s">
        <v>1366</v>
      </c>
      <c r="C415" t="s">
        <v>1353</v>
      </c>
      <c r="D415" t="s">
        <v>1367</v>
      </c>
      <c r="E415" t="s">
        <v>67</v>
      </c>
      <c r="G415" t="s">
        <v>1367</v>
      </c>
      <c r="H415">
        <v>25</v>
      </c>
      <c r="I415">
        <f t="shared" si="40"/>
        <v>93.5</v>
      </c>
      <c r="J415" s="9">
        <f t="shared" si="41"/>
        <v>2337.5</v>
      </c>
      <c r="K415" t="s">
        <v>799</v>
      </c>
      <c r="L415" s="1">
        <v>43102</v>
      </c>
      <c r="M415" s="1">
        <v>43463</v>
      </c>
      <c r="N415" t="s">
        <v>1263</v>
      </c>
      <c r="O415" t="s">
        <v>362</v>
      </c>
    </row>
    <row r="416" spans="1:15" x14ac:dyDescent="0.25">
      <c r="A416" t="s">
        <v>1305</v>
      </c>
      <c r="B416" t="s">
        <v>1354</v>
      </c>
      <c r="C416" t="s">
        <v>1346</v>
      </c>
      <c r="D416" t="s">
        <v>1348</v>
      </c>
      <c r="E416" t="s">
        <v>47</v>
      </c>
      <c r="G416" t="s">
        <v>1348</v>
      </c>
      <c r="H416">
        <f>SUMIF(C:C,B416,H:H)</f>
        <v>70</v>
      </c>
      <c r="I416" s="10">
        <f>J416/H416</f>
        <v>87.98571428571428</v>
      </c>
      <c r="J416">
        <f>SUMIF(C:C,B416,J:J)</f>
        <v>6159</v>
      </c>
      <c r="K416" t="s">
        <v>360</v>
      </c>
      <c r="L416" s="1">
        <v>43102</v>
      </c>
      <c r="M416" s="1">
        <v>43463</v>
      </c>
      <c r="O416" t="s">
        <v>362</v>
      </c>
    </row>
    <row r="417" spans="1:15" x14ac:dyDescent="0.25">
      <c r="A417" t="s">
        <v>1305</v>
      </c>
      <c r="B417" t="s">
        <v>1382</v>
      </c>
      <c r="C417" t="s">
        <v>1354</v>
      </c>
      <c r="D417" t="s">
        <v>1392</v>
      </c>
      <c r="E417" t="s">
        <v>67</v>
      </c>
      <c r="G417" t="s">
        <v>1392</v>
      </c>
      <c r="H417">
        <v>20</v>
      </c>
      <c r="I417">
        <f t="shared" ref="I417:I421" si="42">SUMIF(USKURZZS,N417,USRATES)</f>
        <v>93.5</v>
      </c>
      <c r="J417" s="9">
        <f t="shared" ref="J417:J421" si="43">H417*I417</f>
        <v>1870</v>
      </c>
      <c r="K417" t="s">
        <v>799</v>
      </c>
      <c r="L417" s="1">
        <v>43102</v>
      </c>
      <c r="M417" s="1">
        <v>43463</v>
      </c>
      <c r="N417" t="s">
        <v>1265</v>
      </c>
    </row>
    <row r="418" spans="1:15" x14ac:dyDescent="0.25">
      <c r="A418" t="s">
        <v>1305</v>
      </c>
      <c r="B418" t="s">
        <v>1383</v>
      </c>
      <c r="C418" t="s">
        <v>1354</v>
      </c>
      <c r="D418" t="s">
        <v>1393</v>
      </c>
      <c r="E418" t="s">
        <v>67</v>
      </c>
      <c r="G418" t="s">
        <v>1393</v>
      </c>
      <c r="H418">
        <v>20</v>
      </c>
      <c r="I418">
        <f t="shared" si="42"/>
        <v>93.5</v>
      </c>
      <c r="J418" s="9">
        <f t="shared" si="43"/>
        <v>1870</v>
      </c>
      <c r="K418" t="s">
        <v>799</v>
      </c>
      <c r="L418" s="1">
        <v>43102</v>
      </c>
      <c r="M418" s="1">
        <v>43463</v>
      </c>
      <c r="N418" t="s">
        <v>1264</v>
      </c>
    </row>
    <row r="419" spans="1:15" x14ac:dyDescent="0.25">
      <c r="A419" t="s">
        <v>1305</v>
      </c>
      <c r="B419" t="s">
        <v>1384</v>
      </c>
      <c r="C419" t="s">
        <v>1354</v>
      </c>
      <c r="D419" t="s">
        <v>1394</v>
      </c>
      <c r="E419" t="s">
        <v>67</v>
      </c>
      <c r="G419" t="s">
        <v>1394</v>
      </c>
      <c r="H419">
        <v>10</v>
      </c>
      <c r="I419">
        <f t="shared" si="42"/>
        <v>74.2</v>
      </c>
      <c r="J419" s="9">
        <f t="shared" si="43"/>
        <v>742</v>
      </c>
      <c r="K419" t="s">
        <v>799</v>
      </c>
      <c r="L419" s="1">
        <v>43102</v>
      </c>
      <c r="M419" s="1">
        <v>43463</v>
      </c>
      <c r="N419" t="s">
        <v>1266</v>
      </c>
    </row>
    <row r="420" spans="1:15" x14ac:dyDescent="0.25">
      <c r="A420" t="s">
        <v>1305</v>
      </c>
      <c r="B420" t="s">
        <v>1385</v>
      </c>
      <c r="C420" t="s">
        <v>1354</v>
      </c>
      <c r="D420" t="s">
        <v>1395</v>
      </c>
      <c r="E420" t="s">
        <v>67</v>
      </c>
      <c r="G420" t="s">
        <v>1395</v>
      </c>
      <c r="H420">
        <v>10</v>
      </c>
      <c r="I420">
        <f t="shared" si="42"/>
        <v>74.2</v>
      </c>
      <c r="J420" s="9">
        <f t="shared" si="43"/>
        <v>742</v>
      </c>
      <c r="K420" t="s">
        <v>799</v>
      </c>
      <c r="L420" s="1">
        <v>43102</v>
      </c>
      <c r="M420" s="1">
        <v>43463</v>
      </c>
      <c r="N420" t="s">
        <v>1267</v>
      </c>
    </row>
    <row r="421" spans="1:15" x14ac:dyDescent="0.25">
      <c r="A421" t="s">
        <v>1305</v>
      </c>
      <c r="B421" t="s">
        <v>1386</v>
      </c>
      <c r="C421" t="s">
        <v>1354</v>
      </c>
      <c r="D421" t="s">
        <v>1396</v>
      </c>
      <c r="E421" t="s">
        <v>67</v>
      </c>
      <c r="G421" t="s">
        <v>1396</v>
      </c>
      <c r="H421">
        <v>10</v>
      </c>
      <c r="I421">
        <f t="shared" si="42"/>
        <v>93.5</v>
      </c>
      <c r="J421" s="9">
        <f t="shared" si="43"/>
        <v>935</v>
      </c>
      <c r="K421" t="s">
        <v>799</v>
      </c>
      <c r="L421" s="1">
        <v>43102</v>
      </c>
      <c r="M421" s="1">
        <v>43463</v>
      </c>
      <c r="N421" t="s">
        <v>1263</v>
      </c>
    </row>
    <row r="422" spans="1:15" x14ac:dyDescent="0.25">
      <c r="A422" t="s">
        <v>1305</v>
      </c>
      <c r="B422" t="s">
        <v>1355</v>
      </c>
      <c r="C422" t="s">
        <v>1346</v>
      </c>
      <c r="D422" t="s">
        <v>1356</v>
      </c>
      <c r="E422" t="s">
        <v>47</v>
      </c>
      <c r="G422" t="s">
        <v>1356</v>
      </c>
      <c r="H422">
        <f>SUMIF(C:C,B422,H:H)</f>
        <v>80</v>
      </c>
      <c r="I422" s="10">
        <f>J422/H422</f>
        <v>86.262500000000003</v>
      </c>
      <c r="J422">
        <f>SUMIF(C:C,B422,J:J)</f>
        <v>6901</v>
      </c>
      <c r="K422" t="s">
        <v>360</v>
      </c>
      <c r="L422" s="1">
        <v>43102</v>
      </c>
      <c r="M422" s="1">
        <v>43463</v>
      </c>
      <c r="O422" t="s">
        <v>362</v>
      </c>
    </row>
    <row r="423" spans="1:15" x14ac:dyDescent="0.25">
      <c r="A423" t="s">
        <v>1305</v>
      </c>
      <c r="B423" t="s">
        <v>1387</v>
      </c>
      <c r="C423" t="s">
        <v>1355</v>
      </c>
      <c r="D423" t="s">
        <v>1397</v>
      </c>
      <c r="E423" t="s">
        <v>67</v>
      </c>
      <c r="G423" t="s">
        <v>1397</v>
      </c>
      <c r="H423">
        <v>20</v>
      </c>
      <c r="I423">
        <f t="shared" ref="I423:I427" si="44">SUMIF(USKURZZS,N423,USRATES)</f>
        <v>93.5</v>
      </c>
      <c r="J423" s="9">
        <f t="shared" ref="J423:J427" si="45">H423*I423</f>
        <v>1870</v>
      </c>
      <c r="K423" t="s">
        <v>799</v>
      </c>
      <c r="L423" s="1">
        <v>43102</v>
      </c>
      <c r="M423" s="1">
        <v>43463</v>
      </c>
      <c r="N423" t="s">
        <v>1265</v>
      </c>
    </row>
    <row r="424" spans="1:15" x14ac:dyDescent="0.25">
      <c r="A424" t="s">
        <v>1305</v>
      </c>
      <c r="B424" t="s">
        <v>1388</v>
      </c>
      <c r="C424" t="s">
        <v>1355</v>
      </c>
      <c r="D424" t="s">
        <v>1398</v>
      </c>
      <c r="E424" t="s">
        <v>67</v>
      </c>
      <c r="G424" t="s">
        <v>1398</v>
      </c>
      <c r="H424">
        <v>20</v>
      </c>
      <c r="I424">
        <f t="shared" si="44"/>
        <v>93.5</v>
      </c>
      <c r="J424" s="9">
        <f t="shared" si="45"/>
        <v>1870</v>
      </c>
      <c r="K424" t="s">
        <v>799</v>
      </c>
      <c r="L424" s="1">
        <v>43102</v>
      </c>
      <c r="M424" s="1">
        <v>43463</v>
      </c>
      <c r="N424" t="s">
        <v>1264</v>
      </c>
    </row>
    <row r="425" spans="1:15" x14ac:dyDescent="0.25">
      <c r="A425" t="s">
        <v>1305</v>
      </c>
      <c r="B425" t="s">
        <v>1389</v>
      </c>
      <c r="C425" t="s">
        <v>1355</v>
      </c>
      <c r="D425" t="s">
        <v>1399</v>
      </c>
      <c r="E425" t="s">
        <v>67</v>
      </c>
      <c r="G425" t="s">
        <v>1399</v>
      </c>
      <c r="H425">
        <v>20</v>
      </c>
      <c r="I425">
        <f t="shared" si="44"/>
        <v>74.2</v>
      </c>
      <c r="J425" s="9">
        <f t="shared" si="45"/>
        <v>1484</v>
      </c>
      <c r="K425" t="s">
        <v>799</v>
      </c>
      <c r="L425" s="1">
        <v>43102</v>
      </c>
      <c r="M425" s="1">
        <v>43463</v>
      </c>
      <c r="N425" t="s">
        <v>1266</v>
      </c>
    </row>
    <row r="426" spans="1:15" x14ac:dyDescent="0.25">
      <c r="A426" t="s">
        <v>1305</v>
      </c>
      <c r="B426" t="s">
        <v>1390</v>
      </c>
      <c r="C426" t="s">
        <v>1355</v>
      </c>
      <c r="D426" t="s">
        <v>1400</v>
      </c>
      <c r="E426" t="s">
        <v>67</v>
      </c>
      <c r="G426" t="s">
        <v>1400</v>
      </c>
      <c r="H426">
        <v>10</v>
      </c>
      <c r="I426">
        <f t="shared" si="44"/>
        <v>74.2</v>
      </c>
      <c r="J426" s="9">
        <f t="shared" si="45"/>
        <v>742</v>
      </c>
      <c r="K426" t="s">
        <v>799</v>
      </c>
      <c r="L426" s="1">
        <v>43102</v>
      </c>
      <c r="M426" s="1">
        <v>43463</v>
      </c>
      <c r="N426" t="s">
        <v>1267</v>
      </c>
    </row>
    <row r="427" spans="1:15" x14ac:dyDescent="0.25">
      <c r="A427" t="s">
        <v>1305</v>
      </c>
      <c r="B427" t="s">
        <v>1391</v>
      </c>
      <c r="C427" t="s">
        <v>1355</v>
      </c>
      <c r="D427" t="s">
        <v>1401</v>
      </c>
      <c r="E427" t="s">
        <v>67</v>
      </c>
      <c r="G427" t="s">
        <v>1401</v>
      </c>
      <c r="H427">
        <v>10</v>
      </c>
      <c r="I427">
        <f t="shared" si="44"/>
        <v>93.5</v>
      </c>
      <c r="J427" s="9">
        <f t="shared" si="45"/>
        <v>935</v>
      </c>
      <c r="K427" t="s">
        <v>799</v>
      </c>
      <c r="L427" s="1">
        <v>43102</v>
      </c>
      <c r="M427" s="1">
        <v>43463</v>
      </c>
      <c r="N427" t="s">
        <v>1263</v>
      </c>
    </row>
    <row r="428" spans="1:15" x14ac:dyDescent="0.25">
      <c r="A428" t="s">
        <v>1305</v>
      </c>
      <c r="B428" t="s">
        <v>1350</v>
      </c>
      <c r="C428" t="s">
        <v>1309</v>
      </c>
      <c r="D428" t="s">
        <v>1351</v>
      </c>
      <c r="E428" t="s">
        <v>24</v>
      </c>
      <c r="G428" t="s">
        <v>1357</v>
      </c>
      <c r="H428">
        <v>0</v>
      </c>
      <c r="I428" s="10">
        <v>0</v>
      </c>
      <c r="J428">
        <v>3600</v>
      </c>
      <c r="K428" t="s">
        <v>799</v>
      </c>
      <c r="L428" s="1">
        <v>43102</v>
      </c>
      <c r="M428" s="1">
        <v>43463</v>
      </c>
    </row>
    <row r="429" spans="1:15" x14ac:dyDescent="0.25">
      <c r="A429" t="s">
        <v>1305</v>
      </c>
      <c r="B429" t="s">
        <v>1310</v>
      </c>
      <c r="C429" t="s">
        <v>1306</v>
      </c>
      <c r="D429" t="s">
        <v>1311</v>
      </c>
      <c r="E429" t="s">
        <v>16</v>
      </c>
      <c r="G429" t="s">
        <v>1313</v>
      </c>
      <c r="H429">
        <v>0</v>
      </c>
      <c r="I429">
        <v>0</v>
      </c>
      <c r="J429" s="9">
        <v>4000</v>
      </c>
      <c r="K429" t="s">
        <v>799</v>
      </c>
      <c r="L429" s="1">
        <v>43102</v>
      </c>
      <c r="M429" s="1">
        <v>43463</v>
      </c>
      <c r="O429" t="s">
        <v>362</v>
      </c>
    </row>
    <row r="430" spans="1:15" x14ac:dyDescent="0.25">
      <c r="A430" t="s">
        <v>1305</v>
      </c>
      <c r="B430" t="s">
        <v>1314</v>
      </c>
      <c r="C430" t="s">
        <v>1306</v>
      </c>
      <c r="D430" t="s">
        <v>1315</v>
      </c>
      <c r="E430" t="s">
        <v>16</v>
      </c>
      <c r="G430" t="s">
        <v>1316</v>
      </c>
      <c r="H430">
        <f>SUMIF(C:C,B430,H:H)</f>
        <v>0</v>
      </c>
      <c r="I430" s="10" t="e">
        <f>J430/H430</f>
        <v>#DIV/0!</v>
      </c>
      <c r="J430">
        <f>SUMIF(C:C,B430,J:J)</f>
        <v>0</v>
      </c>
      <c r="K430" t="s">
        <v>360</v>
      </c>
      <c r="L430" s="1">
        <v>43102</v>
      </c>
      <c r="M430" s="1">
        <v>43463</v>
      </c>
      <c r="O430" t="s">
        <v>362</v>
      </c>
    </row>
    <row r="431" spans="1:15" x14ac:dyDescent="0.25">
      <c r="A431" t="s">
        <v>1305</v>
      </c>
      <c r="B431" t="s">
        <v>1317</v>
      </c>
      <c r="C431" t="s">
        <v>1314</v>
      </c>
      <c r="D431" t="s">
        <v>1318</v>
      </c>
      <c r="E431" t="s">
        <v>24</v>
      </c>
      <c r="G431" t="s">
        <v>1319</v>
      </c>
      <c r="H431">
        <f>SUMIF(C:C,B431,H:H)</f>
        <v>0</v>
      </c>
      <c r="I431" s="10" t="e">
        <f>J431/H431</f>
        <v>#DIV/0!</v>
      </c>
      <c r="J431">
        <f>SUMIF(C:C,B431,J:J)</f>
        <v>0</v>
      </c>
      <c r="K431" t="s">
        <v>360</v>
      </c>
      <c r="L431" s="1">
        <v>43102</v>
      </c>
      <c r="M431" s="1">
        <v>43463</v>
      </c>
      <c r="O431" t="s">
        <v>362</v>
      </c>
    </row>
    <row r="432" spans="1:15" x14ac:dyDescent="0.25">
      <c r="A432" t="s">
        <v>1305</v>
      </c>
      <c r="B432" t="s">
        <v>1320</v>
      </c>
      <c r="C432" t="s">
        <v>1317</v>
      </c>
      <c r="D432" t="s">
        <v>1321</v>
      </c>
      <c r="E432" t="s">
        <v>47</v>
      </c>
      <c r="G432" t="s">
        <v>1322</v>
      </c>
      <c r="H432">
        <f>SUMIF(C:C,B432,H:H)</f>
        <v>0</v>
      </c>
      <c r="I432" s="10" t="e">
        <f>J432/H432</f>
        <v>#DIV/0!</v>
      </c>
      <c r="J432">
        <f>SUMIF(C:C,B432,J:J)</f>
        <v>0</v>
      </c>
      <c r="K432" t="s">
        <v>360</v>
      </c>
      <c r="L432" s="1">
        <v>43102</v>
      </c>
      <c r="M432" s="1">
        <v>43463</v>
      </c>
      <c r="O432" t="s">
        <v>362</v>
      </c>
    </row>
    <row r="433" spans="1:15" x14ac:dyDescent="0.25">
      <c r="A433" t="s">
        <v>1305</v>
      </c>
      <c r="B433" t="s">
        <v>1323</v>
      </c>
      <c r="C433" t="s">
        <v>1320</v>
      </c>
      <c r="D433" t="s">
        <v>1329</v>
      </c>
      <c r="E433" t="s">
        <v>67</v>
      </c>
      <c r="G433" t="s">
        <v>1329</v>
      </c>
      <c r="H433">
        <v>0</v>
      </c>
      <c r="I433">
        <f t="shared" ref="I433:I437" si="46">SUMIF(USKURZZS,N433,USRATES)</f>
        <v>93.5</v>
      </c>
      <c r="J433" s="9">
        <f t="shared" ref="J433:J437" si="47">H433*I433</f>
        <v>0</v>
      </c>
      <c r="K433" t="s">
        <v>799</v>
      </c>
      <c r="L433" s="1">
        <v>43102</v>
      </c>
      <c r="M433" s="1">
        <v>43463</v>
      </c>
      <c r="N433" t="s">
        <v>1265</v>
      </c>
      <c r="O433" t="s">
        <v>362</v>
      </c>
    </row>
    <row r="434" spans="1:15" x14ac:dyDescent="0.25">
      <c r="A434" t="s">
        <v>1305</v>
      </c>
      <c r="B434" t="s">
        <v>1324</v>
      </c>
      <c r="C434" t="s">
        <v>1320</v>
      </c>
      <c r="D434" t="s">
        <v>1330</v>
      </c>
      <c r="E434" t="s">
        <v>67</v>
      </c>
      <c r="G434" t="s">
        <v>1330</v>
      </c>
      <c r="H434">
        <v>0</v>
      </c>
      <c r="I434">
        <f t="shared" si="46"/>
        <v>93.5</v>
      </c>
      <c r="J434" s="9">
        <f t="shared" si="47"/>
        <v>0</v>
      </c>
      <c r="K434" t="s">
        <v>799</v>
      </c>
      <c r="L434" s="1">
        <v>43102</v>
      </c>
      <c r="M434" s="1">
        <v>43463</v>
      </c>
      <c r="N434" t="s">
        <v>1264</v>
      </c>
      <c r="O434" t="s">
        <v>362</v>
      </c>
    </row>
    <row r="435" spans="1:15" x14ac:dyDescent="0.25">
      <c r="A435" t="s">
        <v>1305</v>
      </c>
      <c r="B435" t="s">
        <v>1325</v>
      </c>
      <c r="C435" t="s">
        <v>1320</v>
      </c>
      <c r="D435" t="s">
        <v>1331</v>
      </c>
      <c r="E435" t="s">
        <v>67</v>
      </c>
      <c r="G435" t="s">
        <v>1331</v>
      </c>
      <c r="H435">
        <v>0</v>
      </c>
      <c r="I435">
        <f t="shared" si="46"/>
        <v>74.2</v>
      </c>
      <c r="J435" s="9">
        <f t="shared" si="47"/>
        <v>0</v>
      </c>
      <c r="K435" t="s">
        <v>799</v>
      </c>
      <c r="L435" s="1">
        <v>43102</v>
      </c>
      <c r="M435" s="1">
        <v>43463</v>
      </c>
      <c r="N435" t="s">
        <v>1266</v>
      </c>
      <c r="O435" t="s">
        <v>362</v>
      </c>
    </row>
    <row r="436" spans="1:15" x14ac:dyDescent="0.25">
      <c r="A436" t="s">
        <v>1305</v>
      </c>
      <c r="B436" t="s">
        <v>1326</v>
      </c>
      <c r="C436" t="s">
        <v>1320</v>
      </c>
      <c r="D436" t="s">
        <v>1332</v>
      </c>
      <c r="E436" t="s">
        <v>67</v>
      </c>
      <c r="G436" t="s">
        <v>1332</v>
      </c>
      <c r="H436">
        <v>0</v>
      </c>
      <c r="I436">
        <f t="shared" si="46"/>
        <v>74.2</v>
      </c>
      <c r="J436" s="9">
        <f t="shared" si="47"/>
        <v>0</v>
      </c>
      <c r="K436" t="s">
        <v>799</v>
      </c>
      <c r="L436" s="1">
        <v>43102</v>
      </c>
      <c r="M436" s="1">
        <v>43463</v>
      </c>
      <c r="N436" t="s">
        <v>1267</v>
      </c>
      <c r="O436" t="s">
        <v>362</v>
      </c>
    </row>
    <row r="437" spans="1:15" x14ac:dyDescent="0.25">
      <c r="A437" t="s">
        <v>1305</v>
      </c>
      <c r="B437" t="s">
        <v>1327</v>
      </c>
      <c r="C437" t="s">
        <v>1320</v>
      </c>
      <c r="D437" t="s">
        <v>1333</v>
      </c>
      <c r="E437" t="s">
        <v>67</v>
      </c>
      <c r="G437" t="s">
        <v>1333</v>
      </c>
      <c r="H437">
        <v>0</v>
      </c>
      <c r="I437">
        <f t="shared" si="46"/>
        <v>93.5</v>
      </c>
      <c r="J437" s="9">
        <f t="shared" si="47"/>
        <v>0</v>
      </c>
      <c r="K437" t="s">
        <v>799</v>
      </c>
      <c r="L437" s="1">
        <v>43102</v>
      </c>
      <c r="M437" s="1">
        <v>43463</v>
      </c>
      <c r="N437" t="s">
        <v>1263</v>
      </c>
      <c r="O437" t="s">
        <v>362</v>
      </c>
    </row>
    <row r="438" spans="1:15" x14ac:dyDescent="0.25">
      <c r="A438" t="s">
        <v>1305</v>
      </c>
      <c r="B438" t="s">
        <v>1328</v>
      </c>
      <c r="C438" t="s">
        <v>1317</v>
      </c>
      <c r="D438" t="s">
        <v>1334</v>
      </c>
      <c r="E438" t="s">
        <v>47</v>
      </c>
      <c r="G438" t="s">
        <v>1335</v>
      </c>
      <c r="H438">
        <f>SUMIF(C:C,B438,H:H)</f>
        <v>0</v>
      </c>
      <c r="I438" s="10" t="e">
        <f>J438/H438</f>
        <v>#DIV/0!</v>
      </c>
      <c r="J438">
        <f>SUMIF(C:C,B438,J:J)</f>
        <v>0</v>
      </c>
      <c r="K438" t="s">
        <v>360</v>
      </c>
      <c r="L438" s="1">
        <v>43102</v>
      </c>
      <c r="M438" s="1">
        <v>43463</v>
      </c>
      <c r="O438" t="s">
        <v>362</v>
      </c>
    </row>
    <row r="439" spans="1:15" x14ac:dyDescent="0.25">
      <c r="A439" t="s">
        <v>1305</v>
      </c>
      <c r="B439" t="s">
        <v>1336</v>
      </c>
      <c r="C439" t="s">
        <v>1328</v>
      </c>
      <c r="D439" t="s">
        <v>1341</v>
      </c>
      <c r="E439" t="s">
        <v>67</v>
      </c>
      <c r="G439" t="s">
        <v>1341</v>
      </c>
      <c r="H439">
        <v>0</v>
      </c>
      <c r="I439">
        <f t="shared" ref="I439:I443" si="48">SUMIF(USKURZZS,N439,USRATES)</f>
        <v>93.5</v>
      </c>
      <c r="J439" s="9">
        <f t="shared" ref="J439:J443" si="49">H439*I439</f>
        <v>0</v>
      </c>
      <c r="K439" t="s">
        <v>799</v>
      </c>
      <c r="L439" s="1">
        <v>43102</v>
      </c>
      <c r="M439" s="1">
        <v>43463</v>
      </c>
      <c r="N439" t="s">
        <v>1265</v>
      </c>
      <c r="O439" t="s">
        <v>362</v>
      </c>
    </row>
    <row r="440" spans="1:15" x14ac:dyDescent="0.25">
      <c r="A440" t="s">
        <v>1305</v>
      </c>
      <c r="B440" t="s">
        <v>1337</v>
      </c>
      <c r="C440" t="s">
        <v>1328</v>
      </c>
      <c r="D440" t="s">
        <v>1342</v>
      </c>
      <c r="E440" t="s">
        <v>67</v>
      </c>
      <c r="G440" t="s">
        <v>1342</v>
      </c>
      <c r="H440">
        <v>0</v>
      </c>
      <c r="I440">
        <f t="shared" si="48"/>
        <v>93.5</v>
      </c>
      <c r="J440" s="9">
        <f t="shared" si="49"/>
        <v>0</v>
      </c>
      <c r="K440" t="s">
        <v>799</v>
      </c>
      <c r="L440" s="1">
        <v>43102</v>
      </c>
      <c r="M440" s="1">
        <v>43463</v>
      </c>
      <c r="N440" t="s">
        <v>1264</v>
      </c>
      <c r="O440" t="s">
        <v>362</v>
      </c>
    </row>
    <row r="441" spans="1:15" x14ac:dyDescent="0.25">
      <c r="A441" t="s">
        <v>1305</v>
      </c>
      <c r="B441" t="s">
        <v>1338</v>
      </c>
      <c r="C441" t="s">
        <v>1328</v>
      </c>
      <c r="D441" t="s">
        <v>1343</v>
      </c>
      <c r="E441" t="s">
        <v>67</v>
      </c>
      <c r="G441" t="s">
        <v>1343</v>
      </c>
      <c r="H441">
        <v>0</v>
      </c>
      <c r="I441">
        <f t="shared" si="48"/>
        <v>74.2</v>
      </c>
      <c r="J441" s="9">
        <f t="shared" si="49"/>
        <v>0</v>
      </c>
      <c r="K441" t="s">
        <v>799</v>
      </c>
      <c r="L441" s="1">
        <v>43102</v>
      </c>
      <c r="M441" s="1">
        <v>43463</v>
      </c>
      <c r="N441" t="s">
        <v>1266</v>
      </c>
      <c r="O441" t="s">
        <v>362</v>
      </c>
    </row>
    <row r="442" spans="1:15" x14ac:dyDescent="0.25">
      <c r="A442" t="s">
        <v>1305</v>
      </c>
      <c r="B442" t="s">
        <v>1339</v>
      </c>
      <c r="C442" t="s">
        <v>1328</v>
      </c>
      <c r="D442" t="s">
        <v>1344</v>
      </c>
      <c r="E442" t="s">
        <v>67</v>
      </c>
      <c r="G442" t="s">
        <v>1344</v>
      </c>
      <c r="H442">
        <v>0</v>
      </c>
      <c r="I442">
        <f t="shared" si="48"/>
        <v>74.2</v>
      </c>
      <c r="J442" s="9">
        <f t="shared" si="49"/>
        <v>0</v>
      </c>
      <c r="K442" t="s">
        <v>799</v>
      </c>
      <c r="L442" s="1">
        <v>43102</v>
      </c>
      <c r="M442" s="1">
        <v>43463</v>
      </c>
      <c r="N442" t="s">
        <v>1267</v>
      </c>
      <c r="O442" t="s">
        <v>362</v>
      </c>
    </row>
    <row r="443" spans="1:15" x14ac:dyDescent="0.25">
      <c r="A443" t="s">
        <v>1305</v>
      </c>
      <c r="B443" t="s">
        <v>1340</v>
      </c>
      <c r="C443" t="s">
        <v>1328</v>
      </c>
      <c r="D443" t="s">
        <v>1345</v>
      </c>
      <c r="E443" t="s">
        <v>67</v>
      </c>
      <c r="G443" t="s">
        <v>1345</v>
      </c>
      <c r="H443">
        <v>0</v>
      </c>
      <c r="I443">
        <f t="shared" si="48"/>
        <v>93.5</v>
      </c>
      <c r="J443" s="9">
        <f t="shared" si="49"/>
        <v>0</v>
      </c>
      <c r="K443" t="s">
        <v>799</v>
      </c>
      <c r="L443" s="1">
        <v>43102</v>
      </c>
      <c r="M443" s="1">
        <v>43463</v>
      </c>
      <c r="N443" t="s">
        <v>1263</v>
      </c>
      <c r="O443" t="s">
        <v>362</v>
      </c>
    </row>
    <row r="444" spans="1:15" x14ac:dyDescent="0.25">
      <c r="A444" t="s">
        <v>561</v>
      </c>
      <c r="B444" t="s">
        <v>561</v>
      </c>
      <c r="D444" t="s">
        <v>562</v>
      </c>
      <c r="E444" t="s">
        <v>51</v>
      </c>
      <c r="G444" s="3" t="s">
        <v>622</v>
      </c>
      <c r="H444">
        <f>SUMIF(C:C,B444,H:H)</f>
        <v>1911</v>
      </c>
      <c r="I444" s="8">
        <v>0</v>
      </c>
      <c r="J444">
        <f>SUMIF(C:C,B444,J:J)</f>
        <v>191526.6</v>
      </c>
      <c r="K444" t="s">
        <v>360</v>
      </c>
      <c r="L444" s="1">
        <v>42598</v>
      </c>
      <c r="M444" s="1">
        <v>42916</v>
      </c>
      <c r="O444" t="s">
        <v>362</v>
      </c>
    </row>
    <row r="445" spans="1:15" x14ac:dyDescent="0.25">
      <c r="A445" t="s">
        <v>561</v>
      </c>
      <c r="B445" t="s">
        <v>676</v>
      </c>
      <c r="C445" t="s">
        <v>561</v>
      </c>
      <c r="D445" t="s">
        <v>677</v>
      </c>
      <c r="E445" t="s">
        <v>16</v>
      </c>
      <c r="F445" t="s">
        <v>672</v>
      </c>
      <c r="G445" s="3" t="s">
        <v>678</v>
      </c>
      <c r="H445">
        <f>SUMIF(C:C,B445,H:H)</f>
        <v>681</v>
      </c>
      <c r="I445" s="8">
        <v>0</v>
      </c>
      <c r="J445">
        <f>SUMIF(C:C,B445,J:J)</f>
        <v>62402.1</v>
      </c>
      <c r="K445" t="s">
        <v>360</v>
      </c>
      <c r="L445" s="1">
        <v>42598</v>
      </c>
      <c r="M445" s="1">
        <v>42735</v>
      </c>
      <c r="O445" t="s">
        <v>362</v>
      </c>
    </row>
    <row r="446" spans="1:15" x14ac:dyDescent="0.25">
      <c r="A446" t="s">
        <v>561</v>
      </c>
      <c r="B446" t="s">
        <v>646</v>
      </c>
      <c r="C446" t="s">
        <v>676</v>
      </c>
      <c r="D446" t="s">
        <v>643</v>
      </c>
      <c r="E446" t="s">
        <v>47</v>
      </c>
      <c r="F446" t="s">
        <v>672</v>
      </c>
      <c r="G446" s="3" t="s">
        <v>669</v>
      </c>
      <c r="H446">
        <f>SUMIF(C:C,B446,H:H)</f>
        <v>154</v>
      </c>
      <c r="I446" s="8">
        <v>0</v>
      </c>
      <c r="J446">
        <f>SUMIF(C:C,B446,J:J)</f>
        <v>12589.4</v>
      </c>
      <c r="K446" t="s">
        <v>360</v>
      </c>
      <c r="L446" s="1">
        <v>42598</v>
      </c>
      <c r="M446" s="1">
        <v>42735</v>
      </c>
      <c r="O446" t="s">
        <v>362</v>
      </c>
    </row>
    <row r="447" spans="1:15" x14ac:dyDescent="0.25">
      <c r="A447" t="s">
        <v>561</v>
      </c>
      <c r="B447" t="s">
        <v>647</v>
      </c>
      <c r="C447" t="s">
        <v>646</v>
      </c>
      <c r="D447" t="s">
        <v>644</v>
      </c>
      <c r="E447" t="s">
        <v>67</v>
      </c>
      <c r="F447" t="s">
        <v>672</v>
      </c>
      <c r="G447" s="3" t="s">
        <v>669</v>
      </c>
      <c r="H447">
        <v>96</v>
      </c>
      <c r="I447">
        <f t="shared" ref="I447:I456" si="50">SUMIF(USKURZZS,N447,USRATES)</f>
        <v>93.5</v>
      </c>
      <c r="J447">
        <f>H447*I447</f>
        <v>8976</v>
      </c>
      <c r="K447" t="s">
        <v>19</v>
      </c>
      <c r="L447" s="1">
        <v>42598</v>
      </c>
      <c r="M447" s="1">
        <v>42735</v>
      </c>
      <c r="N447" t="s">
        <v>20</v>
      </c>
      <c r="O447" t="s">
        <v>362</v>
      </c>
    </row>
    <row r="448" spans="1:15" x14ac:dyDescent="0.25">
      <c r="A448" t="s">
        <v>561</v>
      </c>
      <c r="B448" t="s">
        <v>648</v>
      </c>
      <c r="C448" t="s">
        <v>646</v>
      </c>
      <c r="D448" t="s">
        <v>645</v>
      </c>
      <c r="E448" t="s">
        <v>67</v>
      </c>
      <c r="F448" t="s">
        <v>672</v>
      </c>
      <c r="G448" s="3" t="s">
        <v>669</v>
      </c>
      <c r="H448">
        <v>58</v>
      </c>
      <c r="I448">
        <f t="shared" si="50"/>
        <v>62.3</v>
      </c>
      <c r="J448">
        <f>H448*I448</f>
        <v>3613.3999999999996</v>
      </c>
      <c r="K448" t="s">
        <v>19</v>
      </c>
      <c r="L448" s="1">
        <v>42598</v>
      </c>
      <c r="M448" s="1">
        <v>42735</v>
      </c>
      <c r="N448" t="s">
        <v>623</v>
      </c>
      <c r="O448" t="s">
        <v>362</v>
      </c>
    </row>
    <row r="449" spans="1:15" x14ac:dyDescent="0.25">
      <c r="A449" t="s">
        <v>561</v>
      </c>
      <c r="B449" t="s">
        <v>641</v>
      </c>
      <c r="C449" t="s">
        <v>676</v>
      </c>
      <c r="D449" t="s">
        <v>642</v>
      </c>
      <c r="E449" t="s">
        <v>47</v>
      </c>
      <c r="F449" t="s">
        <v>672</v>
      </c>
      <c r="G449" s="3" t="s">
        <v>673</v>
      </c>
      <c r="H449">
        <f>SUMIF(C:C,B449,H:H)</f>
        <v>527</v>
      </c>
      <c r="I449" s="8">
        <v>0</v>
      </c>
      <c r="J449">
        <f>SUMIF(C:C,B449,J:J)</f>
        <v>49812.7</v>
      </c>
      <c r="K449" t="s">
        <v>360</v>
      </c>
      <c r="L449" s="1">
        <v>42598</v>
      </c>
      <c r="M449" s="1">
        <v>42735</v>
      </c>
      <c r="O449" t="s">
        <v>362</v>
      </c>
    </row>
    <row r="450" spans="1:15" x14ac:dyDescent="0.25">
      <c r="A450" t="s">
        <v>561</v>
      </c>
      <c r="B450" t="s">
        <v>649</v>
      </c>
      <c r="C450" t="s">
        <v>641</v>
      </c>
      <c r="D450" t="s">
        <v>656</v>
      </c>
      <c r="E450" t="s">
        <v>67</v>
      </c>
      <c r="F450" t="s">
        <v>672</v>
      </c>
      <c r="G450" s="3" t="s">
        <v>673</v>
      </c>
      <c r="H450">
        <v>94</v>
      </c>
      <c r="I450">
        <f t="shared" si="50"/>
        <v>93.5</v>
      </c>
      <c r="J450">
        <f t="shared" ref="J450:J456" si="51">H450*I450</f>
        <v>8789</v>
      </c>
      <c r="K450" t="s">
        <v>19</v>
      </c>
      <c r="L450" s="1">
        <v>42598</v>
      </c>
      <c r="M450" s="1">
        <v>42735</v>
      </c>
      <c r="N450" t="s">
        <v>20</v>
      </c>
      <c r="O450" t="s">
        <v>362</v>
      </c>
    </row>
    <row r="451" spans="1:15" x14ac:dyDescent="0.25">
      <c r="A451" t="s">
        <v>561</v>
      </c>
      <c r="B451" t="s">
        <v>650</v>
      </c>
      <c r="C451" t="s">
        <v>641</v>
      </c>
      <c r="D451" t="s">
        <v>657</v>
      </c>
      <c r="E451" t="s">
        <v>67</v>
      </c>
      <c r="F451" t="s">
        <v>672</v>
      </c>
      <c r="G451" s="3" t="s">
        <v>673</v>
      </c>
      <c r="H451">
        <v>79</v>
      </c>
      <c r="I451">
        <f t="shared" si="50"/>
        <v>62.3</v>
      </c>
      <c r="J451">
        <f t="shared" si="51"/>
        <v>4921.7</v>
      </c>
      <c r="K451" t="s">
        <v>19</v>
      </c>
      <c r="L451" s="1">
        <v>42598</v>
      </c>
      <c r="M451" s="1">
        <v>42735</v>
      </c>
      <c r="N451" t="s">
        <v>623</v>
      </c>
      <c r="O451" t="s">
        <v>362</v>
      </c>
    </row>
    <row r="452" spans="1:15" x14ac:dyDescent="0.25">
      <c r="A452" t="s">
        <v>561</v>
      </c>
      <c r="B452" t="s">
        <v>651</v>
      </c>
      <c r="C452" t="s">
        <v>641</v>
      </c>
      <c r="D452" t="s">
        <v>658</v>
      </c>
      <c r="E452" t="s">
        <v>67</v>
      </c>
      <c r="F452" t="s">
        <v>672</v>
      </c>
      <c r="G452" s="3" t="s">
        <v>673</v>
      </c>
      <c r="H452">
        <v>0</v>
      </c>
      <c r="I452">
        <f t="shared" si="50"/>
        <v>110</v>
      </c>
      <c r="J452">
        <f t="shared" si="51"/>
        <v>0</v>
      </c>
      <c r="K452" t="s">
        <v>19</v>
      </c>
      <c r="L452" s="1">
        <v>42598</v>
      </c>
      <c r="M452" s="1">
        <v>42735</v>
      </c>
      <c r="N452" t="s">
        <v>624</v>
      </c>
      <c r="O452" t="s">
        <v>362</v>
      </c>
    </row>
    <row r="453" spans="1:15" x14ac:dyDescent="0.25">
      <c r="A453" t="s">
        <v>561</v>
      </c>
      <c r="B453" t="s">
        <v>652</v>
      </c>
      <c r="C453" t="s">
        <v>641</v>
      </c>
      <c r="D453" t="s">
        <v>659</v>
      </c>
      <c r="E453" t="s">
        <v>67</v>
      </c>
      <c r="F453" t="s">
        <v>672</v>
      </c>
      <c r="G453" s="3" t="s">
        <v>673</v>
      </c>
      <c r="H453">
        <v>182</v>
      </c>
      <c r="I453">
        <f t="shared" si="50"/>
        <v>110</v>
      </c>
      <c r="J453">
        <f t="shared" si="51"/>
        <v>20020</v>
      </c>
      <c r="K453" t="s">
        <v>19</v>
      </c>
      <c r="L453" s="1">
        <v>42598</v>
      </c>
      <c r="M453" s="1">
        <v>42735</v>
      </c>
      <c r="N453" t="s">
        <v>625</v>
      </c>
      <c r="O453" t="s">
        <v>362</v>
      </c>
    </row>
    <row r="454" spans="1:15" x14ac:dyDescent="0.25">
      <c r="A454" t="s">
        <v>561</v>
      </c>
      <c r="B454" t="s">
        <v>653</v>
      </c>
      <c r="C454" t="s">
        <v>641</v>
      </c>
      <c r="D454" t="s">
        <v>660</v>
      </c>
      <c r="E454" t="s">
        <v>67</v>
      </c>
      <c r="F454" t="s">
        <v>672</v>
      </c>
      <c r="G454" s="3" t="s">
        <v>673</v>
      </c>
      <c r="H454">
        <v>0</v>
      </c>
      <c r="I454">
        <f t="shared" si="50"/>
        <v>62.3</v>
      </c>
      <c r="J454">
        <f t="shared" si="51"/>
        <v>0</v>
      </c>
      <c r="K454" t="s">
        <v>19</v>
      </c>
      <c r="L454" s="1">
        <v>42598</v>
      </c>
      <c r="M454" s="1">
        <v>42735</v>
      </c>
      <c r="N454" t="s">
        <v>639</v>
      </c>
      <c r="O454" t="s">
        <v>362</v>
      </c>
    </row>
    <row r="455" spans="1:15" x14ac:dyDescent="0.25">
      <c r="A455" t="s">
        <v>561</v>
      </c>
      <c r="B455" t="s">
        <v>654</v>
      </c>
      <c r="C455" t="s">
        <v>641</v>
      </c>
      <c r="D455" t="s">
        <v>661</v>
      </c>
      <c r="E455" t="s">
        <v>67</v>
      </c>
      <c r="F455" t="s">
        <v>672</v>
      </c>
      <c r="G455" s="3" t="s">
        <v>673</v>
      </c>
      <c r="H455">
        <v>0</v>
      </c>
      <c r="I455">
        <f t="shared" si="50"/>
        <v>74.2</v>
      </c>
      <c r="J455">
        <f t="shared" si="51"/>
        <v>0</v>
      </c>
      <c r="K455" t="s">
        <v>19</v>
      </c>
      <c r="L455" s="1">
        <v>42598</v>
      </c>
      <c r="M455" s="1">
        <v>42735</v>
      </c>
      <c r="N455" t="s">
        <v>638</v>
      </c>
      <c r="O455" t="s">
        <v>362</v>
      </c>
    </row>
    <row r="456" spans="1:15" x14ac:dyDescent="0.25">
      <c r="A456" t="s">
        <v>561</v>
      </c>
      <c r="B456" t="s">
        <v>655</v>
      </c>
      <c r="C456" t="s">
        <v>641</v>
      </c>
      <c r="D456" t="s">
        <v>662</v>
      </c>
      <c r="E456" t="s">
        <v>67</v>
      </c>
      <c r="F456" t="s">
        <v>672</v>
      </c>
      <c r="G456" s="3" t="s">
        <v>673</v>
      </c>
      <c r="H456">
        <v>172</v>
      </c>
      <c r="I456">
        <f t="shared" si="50"/>
        <v>93.5</v>
      </c>
      <c r="J456">
        <f t="shared" si="51"/>
        <v>16082</v>
      </c>
      <c r="K456" t="s">
        <v>19</v>
      </c>
      <c r="L456" s="1">
        <v>42598</v>
      </c>
      <c r="M456" s="1">
        <v>42735</v>
      </c>
      <c r="N456" t="s">
        <v>637</v>
      </c>
      <c r="O456" t="s">
        <v>362</v>
      </c>
    </row>
    <row r="457" spans="1:15" x14ac:dyDescent="0.25">
      <c r="A457" t="s">
        <v>561</v>
      </c>
      <c r="B457" t="s">
        <v>674</v>
      </c>
      <c r="C457" t="s">
        <v>561</v>
      </c>
      <c r="D457" t="s">
        <v>675</v>
      </c>
      <c r="E457" t="s">
        <v>16</v>
      </c>
      <c r="F457" t="s">
        <v>563</v>
      </c>
      <c r="G457" s="3" t="s">
        <v>680</v>
      </c>
      <c r="H457">
        <f>SUMIF(C:C,B457,H:H)</f>
        <v>1230</v>
      </c>
      <c r="I457" s="8">
        <v>0</v>
      </c>
      <c r="J457">
        <f>SUMIF(C:C,B457,J:J)</f>
        <v>129124.50000000001</v>
      </c>
      <c r="K457" t="s">
        <v>360</v>
      </c>
      <c r="L457" s="1">
        <v>42736</v>
      </c>
      <c r="M457" s="1">
        <v>42916</v>
      </c>
      <c r="O457" t="s">
        <v>362</v>
      </c>
    </row>
    <row r="458" spans="1:15" x14ac:dyDescent="0.25">
      <c r="A458" t="s">
        <v>561</v>
      </c>
      <c r="B458" t="s">
        <v>663</v>
      </c>
      <c r="C458" t="s">
        <v>674</v>
      </c>
      <c r="D458" t="s">
        <v>666</v>
      </c>
      <c r="E458" t="s">
        <v>47</v>
      </c>
      <c r="F458" t="s">
        <v>681</v>
      </c>
      <c r="G458" s="3" t="s">
        <v>670</v>
      </c>
      <c r="H458">
        <f>SUMIF(C:C,B458,H:H)</f>
        <v>78</v>
      </c>
      <c r="I458" s="8">
        <v>0</v>
      </c>
      <c r="J458">
        <f>SUMIF(C:C,B458,J:J)</f>
        <v>6481.8</v>
      </c>
      <c r="K458" t="s">
        <v>360</v>
      </c>
      <c r="L458" s="1">
        <v>42736</v>
      </c>
      <c r="M458" s="1">
        <v>42916</v>
      </c>
      <c r="O458" t="s">
        <v>362</v>
      </c>
    </row>
    <row r="459" spans="1:15" x14ac:dyDescent="0.25">
      <c r="A459" t="s">
        <v>561</v>
      </c>
      <c r="B459" t="s">
        <v>664</v>
      </c>
      <c r="C459" t="s">
        <v>663</v>
      </c>
      <c r="D459" t="s">
        <v>667</v>
      </c>
      <c r="E459" t="s">
        <v>67</v>
      </c>
      <c r="F459" t="s">
        <v>681</v>
      </c>
      <c r="G459" s="3" t="s">
        <v>670</v>
      </c>
      <c r="H459">
        <v>52</v>
      </c>
      <c r="I459">
        <f>SUMIF(USKURZZS,N459,USRATES)</f>
        <v>93.5</v>
      </c>
      <c r="J459">
        <f>H459*I459</f>
        <v>4862</v>
      </c>
      <c r="K459" t="s">
        <v>19</v>
      </c>
      <c r="L459" s="1">
        <v>42736</v>
      </c>
      <c r="M459" s="1">
        <v>42916</v>
      </c>
      <c r="N459" t="s">
        <v>20</v>
      </c>
      <c r="O459" t="s">
        <v>686</v>
      </c>
    </row>
    <row r="460" spans="1:15" x14ac:dyDescent="0.25">
      <c r="A460" t="s">
        <v>561</v>
      </c>
      <c r="B460" t="s">
        <v>665</v>
      </c>
      <c r="C460" t="s">
        <v>663</v>
      </c>
      <c r="D460" t="s">
        <v>668</v>
      </c>
      <c r="E460" t="s">
        <v>67</v>
      </c>
      <c r="F460" t="s">
        <v>681</v>
      </c>
      <c r="G460" s="3" t="s">
        <v>670</v>
      </c>
      <c r="H460">
        <v>26</v>
      </c>
      <c r="I460">
        <f>SUMIF(USKURZZS,N460,USRATES)</f>
        <v>62.3</v>
      </c>
      <c r="J460">
        <f>H460*I460</f>
        <v>1619.8</v>
      </c>
      <c r="K460" t="s">
        <v>19</v>
      </c>
      <c r="L460" s="1">
        <v>42736</v>
      </c>
      <c r="M460" s="1">
        <v>42916</v>
      </c>
      <c r="N460" t="s">
        <v>623</v>
      </c>
      <c r="O460" t="s">
        <v>687</v>
      </c>
    </row>
    <row r="461" spans="1:15" x14ac:dyDescent="0.25">
      <c r="A461" t="s">
        <v>561</v>
      </c>
      <c r="B461" t="s">
        <v>564</v>
      </c>
      <c r="C461" t="s">
        <v>674</v>
      </c>
      <c r="D461" t="s">
        <v>565</v>
      </c>
      <c r="E461" t="s">
        <v>47</v>
      </c>
      <c r="F461" t="s">
        <v>682</v>
      </c>
      <c r="G461" s="3" t="s">
        <v>626</v>
      </c>
      <c r="H461">
        <f>SUMIF(C:C,B461,H:H)</f>
        <v>276</v>
      </c>
      <c r="I461" s="8">
        <v>0</v>
      </c>
      <c r="J461">
        <f>SUMIF(C:C,B461,J:J)</f>
        <v>34840.5</v>
      </c>
      <c r="K461" t="s">
        <v>360</v>
      </c>
      <c r="L461" s="1">
        <v>42736</v>
      </c>
      <c r="M461" s="1">
        <v>42916</v>
      </c>
      <c r="O461" t="s">
        <v>362</v>
      </c>
    </row>
    <row r="462" spans="1:15" x14ac:dyDescent="0.25">
      <c r="A462" t="s">
        <v>561</v>
      </c>
      <c r="B462" t="s">
        <v>566</v>
      </c>
      <c r="C462" t="s">
        <v>564</v>
      </c>
      <c r="D462" t="s">
        <v>595</v>
      </c>
      <c r="E462" t="s">
        <v>67</v>
      </c>
      <c r="F462" t="s">
        <v>682</v>
      </c>
      <c r="G462" s="3" t="s">
        <v>626</v>
      </c>
      <c r="H462">
        <v>31</v>
      </c>
      <c r="I462">
        <f t="shared" ref="I462:I468" si="52">SUMIF(USKURZZS,N462,USRATES)</f>
        <v>93.5</v>
      </c>
      <c r="J462">
        <f>H450*I462</f>
        <v>8789</v>
      </c>
      <c r="K462" t="s">
        <v>19</v>
      </c>
      <c r="L462" s="1">
        <v>42736</v>
      </c>
      <c r="M462" s="1">
        <v>42916</v>
      </c>
      <c r="N462" t="s">
        <v>20</v>
      </c>
      <c r="O462" t="s">
        <v>688</v>
      </c>
    </row>
    <row r="463" spans="1:15" x14ac:dyDescent="0.25">
      <c r="A463" t="s">
        <v>561</v>
      </c>
      <c r="B463" t="s">
        <v>620</v>
      </c>
      <c r="C463" t="s">
        <v>564</v>
      </c>
      <c r="D463" t="s">
        <v>621</v>
      </c>
      <c r="E463" t="s">
        <v>67</v>
      </c>
      <c r="F463" t="s">
        <v>682</v>
      </c>
      <c r="G463" s="3" t="s">
        <v>626</v>
      </c>
      <c r="H463">
        <v>5</v>
      </c>
      <c r="I463">
        <f t="shared" si="52"/>
        <v>62.3</v>
      </c>
      <c r="J463">
        <f t="shared" ref="J463:J468" si="53">H463*I463</f>
        <v>311.5</v>
      </c>
      <c r="K463" t="s">
        <v>19</v>
      </c>
      <c r="L463" s="1">
        <v>42736</v>
      </c>
      <c r="M463" s="1">
        <v>42916</v>
      </c>
      <c r="N463" t="s">
        <v>623</v>
      </c>
      <c r="O463" t="s">
        <v>689</v>
      </c>
    </row>
    <row r="464" spans="1:15" x14ac:dyDescent="0.25">
      <c r="A464" t="s">
        <v>561</v>
      </c>
      <c r="B464" t="s">
        <v>567</v>
      </c>
      <c r="C464" t="s">
        <v>564</v>
      </c>
      <c r="D464" t="s">
        <v>596</v>
      </c>
      <c r="E464" t="s">
        <v>67</v>
      </c>
      <c r="F464" t="s">
        <v>682</v>
      </c>
      <c r="G464" s="3" t="s">
        <v>626</v>
      </c>
      <c r="H464">
        <v>0</v>
      </c>
      <c r="I464">
        <f t="shared" si="52"/>
        <v>110</v>
      </c>
      <c r="J464">
        <f t="shared" si="53"/>
        <v>0</v>
      </c>
      <c r="K464" t="s">
        <v>19</v>
      </c>
      <c r="L464" s="1">
        <v>42736</v>
      </c>
      <c r="M464" s="1">
        <v>42916</v>
      </c>
      <c r="N464" t="s">
        <v>624</v>
      </c>
      <c r="O464" t="s">
        <v>690</v>
      </c>
    </row>
    <row r="465" spans="1:15" x14ac:dyDescent="0.25">
      <c r="A465" t="s">
        <v>561</v>
      </c>
      <c r="B465" t="s">
        <v>568</v>
      </c>
      <c r="C465" t="s">
        <v>564</v>
      </c>
      <c r="D465" t="s">
        <v>597</v>
      </c>
      <c r="E465" t="s">
        <v>67</v>
      </c>
      <c r="F465" t="s">
        <v>682</v>
      </c>
      <c r="G465" s="3" t="s">
        <v>626</v>
      </c>
      <c r="H465">
        <v>200</v>
      </c>
      <c r="I465">
        <f t="shared" si="52"/>
        <v>110</v>
      </c>
      <c r="J465">
        <f t="shared" si="53"/>
        <v>22000</v>
      </c>
      <c r="K465" t="s">
        <v>19</v>
      </c>
      <c r="L465" s="1">
        <v>42736</v>
      </c>
      <c r="M465" s="1">
        <v>42916</v>
      </c>
      <c r="N465" t="s">
        <v>625</v>
      </c>
      <c r="O465" t="s">
        <v>691</v>
      </c>
    </row>
    <row r="466" spans="1:15" x14ac:dyDescent="0.25">
      <c r="A466" t="s">
        <v>561</v>
      </c>
      <c r="B466" t="s">
        <v>592</v>
      </c>
      <c r="C466" t="s">
        <v>564</v>
      </c>
      <c r="D466" t="s">
        <v>598</v>
      </c>
      <c r="E466" t="s">
        <v>67</v>
      </c>
      <c r="F466" t="s">
        <v>682</v>
      </c>
      <c r="G466" s="3" t="s">
        <v>626</v>
      </c>
      <c r="H466">
        <v>0</v>
      </c>
      <c r="I466">
        <f t="shared" si="52"/>
        <v>62.3</v>
      </c>
      <c r="J466">
        <f t="shared" si="53"/>
        <v>0</v>
      </c>
      <c r="K466" t="s">
        <v>19</v>
      </c>
      <c r="L466" s="1">
        <v>42736</v>
      </c>
      <c r="M466" s="1">
        <v>42916</v>
      </c>
      <c r="N466" t="s">
        <v>639</v>
      </c>
      <c r="O466" t="s">
        <v>690</v>
      </c>
    </row>
    <row r="467" spans="1:15" x14ac:dyDescent="0.25">
      <c r="A467" t="s">
        <v>561</v>
      </c>
      <c r="B467" t="s">
        <v>593</v>
      </c>
      <c r="C467" t="s">
        <v>564</v>
      </c>
      <c r="D467" t="s">
        <v>599</v>
      </c>
      <c r="E467" t="s">
        <v>67</v>
      </c>
      <c r="F467" t="s">
        <v>682</v>
      </c>
      <c r="G467" s="3" t="s">
        <v>626</v>
      </c>
      <c r="H467">
        <v>0</v>
      </c>
      <c r="I467">
        <f t="shared" si="52"/>
        <v>74.2</v>
      </c>
      <c r="J467">
        <f t="shared" si="53"/>
        <v>0</v>
      </c>
      <c r="K467" t="s">
        <v>19</v>
      </c>
      <c r="L467" s="1">
        <v>42736</v>
      </c>
      <c r="M467" s="1">
        <v>42916</v>
      </c>
      <c r="N467" t="s">
        <v>638</v>
      </c>
      <c r="O467" t="s">
        <v>690</v>
      </c>
    </row>
    <row r="468" spans="1:15" x14ac:dyDescent="0.25">
      <c r="A468" t="s">
        <v>561</v>
      </c>
      <c r="B468" t="s">
        <v>594</v>
      </c>
      <c r="C468" t="s">
        <v>564</v>
      </c>
      <c r="D468" t="s">
        <v>600</v>
      </c>
      <c r="E468" t="s">
        <v>67</v>
      </c>
      <c r="F468" t="s">
        <v>682</v>
      </c>
      <c r="G468" s="3" t="s">
        <v>626</v>
      </c>
      <c r="H468">
        <v>40</v>
      </c>
      <c r="I468">
        <f t="shared" si="52"/>
        <v>93.5</v>
      </c>
      <c r="J468">
        <f t="shared" si="53"/>
        <v>3740</v>
      </c>
      <c r="K468" t="s">
        <v>19</v>
      </c>
      <c r="L468" s="1">
        <v>42736</v>
      </c>
      <c r="M468" s="1">
        <v>42916</v>
      </c>
      <c r="N468" t="s">
        <v>637</v>
      </c>
      <c r="O468" t="s">
        <v>692</v>
      </c>
    </row>
    <row r="469" spans="1:15" x14ac:dyDescent="0.25">
      <c r="A469" t="s">
        <v>561</v>
      </c>
      <c r="B469" t="s">
        <v>569</v>
      </c>
      <c r="C469" t="s">
        <v>674</v>
      </c>
      <c r="D469" t="s">
        <v>570</v>
      </c>
      <c r="E469" t="s">
        <v>47</v>
      </c>
      <c r="F469" t="s">
        <v>683</v>
      </c>
      <c r="G469" s="3" t="s">
        <v>679</v>
      </c>
      <c r="H469">
        <f>SUMIF(C:C,B469,H:H)</f>
        <v>513</v>
      </c>
      <c r="I469" s="8">
        <v>0</v>
      </c>
      <c r="J469">
        <f>SUMIF(C:C,B469,J:J)</f>
        <v>52509.9</v>
      </c>
      <c r="K469" t="s">
        <v>360</v>
      </c>
      <c r="L469" s="1">
        <v>42736</v>
      </c>
      <c r="M469" s="1">
        <v>42916</v>
      </c>
      <c r="O469" t="s">
        <v>362</v>
      </c>
    </row>
    <row r="470" spans="1:15" x14ac:dyDescent="0.25">
      <c r="A470" t="s">
        <v>561</v>
      </c>
      <c r="B470" t="s">
        <v>571</v>
      </c>
      <c r="C470" t="s">
        <v>569</v>
      </c>
      <c r="D470" t="s">
        <v>613</v>
      </c>
      <c r="E470" t="s">
        <v>67</v>
      </c>
      <c r="F470" t="s">
        <v>683</v>
      </c>
      <c r="G470" s="3" t="s">
        <v>679</v>
      </c>
      <c r="H470">
        <v>40</v>
      </c>
      <c r="I470">
        <f t="shared" ref="I470:I475" si="54">SUMIF(USKURZZS,N470,USRATES)</f>
        <v>93.5</v>
      </c>
      <c r="J470">
        <f t="shared" ref="J470:J475" si="55">H470*I470</f>
        <v>3740</v>
      </c>
      <c r="K470" t="s">
        <v>19</v>
      </c>
      <c r="L470" s="1">
        <v>42736</v>
      </c>
      <c r="M470" s="1">
        <v>42916</v>
      </c>
      <c r="N470" t="s">
        <v>20</v>
      </c>
      <c r="O470" t="s">
        <v>693</v>
      </c>
    </row>
    <row r="471" spans="1:15" x14ac:dyDescent="0.25">
      <c r="A471" t="s">
        <v>561</v>
      </c>
      <c r="B471" t="s">
        <v>615</v>
      </c>
      <c r="C471" t="s">
        <v>569</v>
      </c>
      <c r="D471" t="s">
        <v>616</v>
      </c>
      <c r="E471" t="s">
        <v>67</v>
      </c>
      <c r="F471" t="s">
        <v>683</v>
      </c>
      <c r="G471" s="3" t="s">
        <v>679</v>
      </c>
      <c r="H471">
        <v>13</v>
      </c>
      <c r="I471">
        <f t="shared" si="54"/>
        <v>62.3</v>
      </c>
      <c r="J471">
        <f t="shared" si="55"/>
        <v>809.9</v>
      </c>
      <c r="K471" t="s">
        <v>19</v>
      </c>
      <c r="L471" s="1">
        <v>42736</v>
      </c>
      <c r="M471" s="1">
        <v>42916</v>
      </c>
      <c r="N471" t="s">
        <v>623</v>
      </c>
      <c r="O471" t="s">
        <v>694</v>
      </c>
    </row>
    <row r="472" spans="1:15" x14ac:dyDescent="0.25">
      <c r="A472" t="s">
        <v>561</v>
      </c>
      <c r="B472" t="s">
        <v>572</v>
      </c>
      <c r="C472" t="s">
        <v>569</v>
      </c>
      <c r="D472" t="s">
        <v>614</v>
      </c>
      <c r="E472" t="s">
        <v>67</v>
      </c>
      <c r="F472" t="s">
        <v>683</v>
      </c>
      <c r="G472" s="3" t="s">
        <v>679</v>
      </c>
      <c r="H472">
        <v>300</v>
      </c>
      <c r="I472">
        <f t="shared" si="54"/>
        <v>110</v>
      </c>
      <c r="J472">
        <f t="shared" si="55"/>
        <v>33000</v>
      </c>
      <c r="K472" t="s">
        <v>19</v>
      </c>
      <c r="L472" s="1">
        <v>42736</v>
      </c>
      <c r="M472" s="1">
        <v>42916</v>
      </c>
      <c r="N472" t="s">
        <v>625</v>
      </c>
      <c r="O472" t="s">
        <v>695</v>
      </c>
    </row>
    <row r="473" spans="1:15" x14ac:dyDescent="0.25">
      <c r="A473" t="s">
        <v>561</v>
      </c>
      <c r="B473" t="s">
        <v>589</v>
      </c>
      <c r="C473" t="s">
        <v>569</v>
      </c>
      <c r="D473" t="s">
        <v>617</v>
      </c>
      <c r="E473" t="s">
        <v>67</v>
      </c>
      <c r="F473" t="s">
        <v>683</v>
      </c>
      <c r="G473" s="3" t="s">
        <v>679</v>
      </c>
      <c r="H473">
        <v>0</v>
      </c>
      <c r="I473">
        <f t="shared" si="54"/>
        <v>62.3</v>
      </c>
      <c r="J473">
        <f t="shared" si="55"/>
        <v>0</v>
      </c>
      <c r="K473" t="s">
        <v>19</v>
      </c>
      <c r="L473" s="1">
        <v>42736</v>
      </c>
      <c r="M473" s="1">
        <v>42916</v>
      </c>
      <c r="N473" t="s">
        <v>639</v>
      </c>
      <c r="O473" t="s">
        <v>690</v>
      </c>
    </row>
    <row r="474" spans="1:15" x14ac:dyDescent="0.25">
      <c r="A474" t="s">
        <v>561</v>
      </c>
      <c r="B474" t="s">
        <v>590</v>
      </c>
      <c r="C474" t="s">
        <v>569</v>
      </c>
      <c r="D474" t="s">
        <v>618</v>
      </c>
      <c r="E474" t="s">
        <v>67</v>
      </c>
      <c r="F474" t="s">
        <v>683</v>
      </c>
      <c r="G474" s="3" t="s">
        <v>679</v>
      </c>
      <c r="H474">
        <v>0</v>
      </c>
      <c r="I474">
        <f t="shared" si="54"/>
        <v>74.2</v>
      </c>
      <c r="J474">
        <f t="shared" si="55"/>
        <v>0</v>
      </c>
      <c r="K474" t="s">
        <v>19</v>
      </c>
      <c r="L474" s="1">
        <v>42736</v>
      </c>
      <c r="M474" s="1">
        <v>42916</v>
      </c>
      <c r="N474" t="s">
        <v>638</v>
      </c>
      <c r="O474" t="s">
        <v>690</v>
      </c>
    </row>
    <row r="475" spans="1:15" x14ac:dyDescent="0.25">
      <c r="A475" t="s">
        <v>561</v>
      </c>
      <c r="B475" t="s">
        <v>591</v>
      </c>
      <c r="C475" t="s">
        <v>569</v>
      </c>
      <c r="D475" t="s">
        <v>619</v>
      </c>
      <c r="E475" t="s">
        <v>67</v>
      </c>
      <c r="F475" t="s">
        <v>683</v>
      </c>
      <c r="G475" s="3" t="s">
        <v>679</v>
      </c>
      <c r="H475">
        <v>160</v>
      </c>
      <c r="I475">
        <f t="shared" si="54"/>
        <v>93.5</v>
      </c>
      <c r="J475">
        <f t="shared" si="55"/>
        <v>14960</v>
      </c>
      <c r="K475" t="s">
        <v>19</v>
      </c>
      <c r="L475" s="1">
        <v>42736</v>
      </c>
      <c r="M475" s="1">
        <v>42916</v>
      </c>
      <c r="N475" t="s">
        <v>637</v>
      </c>
      <c r="O475" t="s">
        <v>695</v>
      </c>
    </row>
    <row r="476" spans="1:15" ht="31.5" x14ac:dyDescent="0.25">
      <c r="A476" t="s">
        <v>561</v>
      </c>
      <c r="B476" t="s">
        <v>573</v>
      </c>
      <c r="C476" t="s">
        <v>674</v>
      </c>
      <c r="D476" t="s">
        <v>582</v>
      </c>
      <c r="E476" t="s">
        <v>47</v>
      </c>
      <c r="F476" t="s">
        <v>684</v>
      </c>
      <c r="G476" s="3" t="s">
        <v>640</v>
      </c>
      <c r="H476">
        <f>SUMIF(C:C,B476,H:H)</f>
        <v>163</v>
      </c>
      <c r="I476" s="8">
        <v>0</v>
      </c>
      <c r="J476">
        <f>SUMIF(C:C,B476,J:J)</f>
        <v>15691.1</v>
      </c>
      <c r="K476" t="s">
        <v>360</v>
      </c>
      <c r="L476" s="1">
        <v>42736</v>
      </c>
      <c r="M476" s="1">
        <v>42916</v>
      </c>
      <c r="O476" t="s">
        <v>362</v>
      </c>
    </row>
    <row r="477" spans="1:15" ht="31.5" x14ac:dyDescent="0.25">
      <c r="A477" t="s">
        <v>561</v>
      </c>
      <c r="B477" t="s">
        <v>574</v>
      </c>
      <c r="C477" t="s">
        <v>573</v>
      </c>
      <c r="D477" t="s">
        <v>601</v>
      </c>
      <c r="E477" t="s">
        <v>67</v>
      </c>
      <c r="F477" t="s">
        <v>684</v>
      </c>
      <c r="G477" s="3" t="s">
        <v>640</v>
      </c>
      <c r="H477">
        <v>49</v>
      </c>
      <c r="I477">
        <f t="shared" ref="I477:I482" si="56">SUMIF(USKURZZS,N477,USRATES)</f>
        <v>93.5</v>
      </c>
      <c r="J477">
        <f t="shared" ref="J477:J482" si="57">H477*I477</f>
        <v>4581.5</v>
      </c>
      <c r="K477" t="s">
        <v>19</v>
      </c>
      <c r="L477" s="1">
        <v>42736</v>
      </c>
      <c r="M477" s="1">
        <v>42916</v>
      </c>
      <c r="N477" t="s">
        <v>20</v>
      </c>
      <c r="O477" t="s">
        <v>693</v>
      </c>
    </row>
    <row r="478" spans="1:15" ht="31.5" x14ac:dyDescent="0.25">
      <c r="A478" t="s">
        <v>561</v>
      </c>
      <c r="B478" t="s">
        <v>575</v>
      </c>
      <c r="C478" t="s">
        <v>573</v>
      </c>
      <c r="D478" t="s">
        <v>602</v>
      </c>
      <c r="E478" t="s">
        <v>67</v>
      </c>
      <c r="F478" t="s">
        <v>684</v>
      </c>
      <c r="G478" s="3" t="s">
        <v>640</v>
      </c>
      <c r="H478">
        <v>12</v>
      </c>
      <c r="I478">
        <f t="shared" si="56"/>
        <v>62.3</v>
      </c>
      <c r="J478">
        <f t="shared" si="57"/>
        <v>747.59999999999991</v>
      </c>
      <c r="K478" t="s">
        <v>19</v>
      </c>
      <c r="L478" s="1">
        <v>42736</v>
      </c>
      <c r="M478" s="1">
        <v>42916</v>
      </c>
      <c r="N478" t="s">
        <v>623</v>
      </c>
      <c r="O478" t="s">
        <v>696</v>
      </c>
    </row>
    <row r="479" spans="1:15" ht="31.5" x14ac:dyDescent="0.25">
      <c r="A479" t="s">
        <v>561</v>
      </c>
      <c r="B479" t="s">
        <v>576</v>
      </c>
      <c r="C479" t="s">
        <v>573</v>
      </c>
      <c r="D479" t="s">
        <v>603</v>
      </c>
      <c r="E479" t="s">
        <v>67</v>
      </c>
      <c r="F479" t="s">
        <v>684</v>
      </c>
      <c r="G479" s="3" t="s">
        <v>640</v>
      </c>
      <c r="H479">
        <v>50</v>
      </c>
      <c r="I479">
        <f t="shared" si="56"/>
        <v>110</v>
      </c>
      <c r="J479">
        <f t="shared" si="57"/>
        <v>5500</v>
      </c>
      <c r="K479" t="s">
        <v>19</v>
      </c>
      <c r="L479" s="1">
        <v>42736</v>
      </c>
      <c r="M479" s="1">
        <v>42916</v>
      </c>
      <c r="N479" t="s">
        <v>625</v>
      </c>
      <c r="O479" t="s">
        <v>693</v>
      </c>
    </row>
    <row r="480" spans="1:15" ht="31.5" x14ac:dyDescent="0.25">
      <c r="A480" t="s">
        <v>561</v>
      </c>
      <c r="B480" t="s">
        <v>577</v>
      </c>
      <c r="C480" t="s">
        <v>573</v>
      </c>
      <c r="D480" t="s">
        <v>604</v>
      </c>
      <c r="E480" t="s">
        <v>67</v>
      </c>
      <c r="F480" t="s">
        <v>684</v>
      </c>
      <c r="G480" s="3" t="s">
        <v>640</v>
      </c>
      <c r="H480">
        <v>0</v>
      </c>
      <c r="I480">
        <f t="shared" si="56"/>
        <v>62.3</v>
      </c>
      <c r="J480">
        <f t="shared" si="57"/>
        <v>0</v>
      </c>
      <c r="K480" t="s">
        <v>19</v>
      </c>
      <c r="L480" s="1">
        <v>42736</v>
      </c>
      <c r="M480" s="1">
        <v>42916</v>
      </c>
      <c r="N480" t="s">
        <v>639</v>
      </c>
      <c r="O480" t="s">
        <v>690</v>
      </c>
    </row>
    <row r="481" spans="1:15" ht="31.5" x14ac:dyDescent="0.25">
      <c r="A481" t="s">
        <v>561</v>
      </c>
      <c r="B481" t="s">
        <v>578</v>
      </c>
      <c r="C481" t="s">
        <v>573</v>
      </c>
      <c r="D481" t="s">
        <v>605</v>
      </c>
      <c r="E481" t="s">
        <v>67</v>
      </c>
      <c r="F481" t="s">
        <v>684</v>
      </c>
      <c r="G481" s="3" t="s">
        <v>640</v>
      </c>
      <c r="H481">
        <v>0</v>
      </c>
      <c r="I481">
        <f t="shared" si="56"/>
        <v>74.2</v>
      </c>
      <c r="J481">
        <f t="shared" si="57"/>
        <v>0</v>
      </c>
      <c r="K481" t="s">
        <v>19</v>
      </c>
      <c r="L481" s="1">
        <v>42736</v>
      </c>
      <c r="M481" s="1">
        <v>42916</v>
      </c>
      <c r="N481" t="s">
        <v>638</v>
      </c>
      <c r="O481" t="s">
        <v>690</v>
      </c>
    </row>
    <row r="482" spans="1:15" ht="31.5" x14ac:dyDescent="0.25">
      <c r="A482" t="s">
        <v>561</v>
      </c>
      <c r="B482" t="s">
        <v>579</v>
      </c>
      <c r="C482" t="s">
        <v>573</v>
      </c>
      <c r="D482" t="s">
        <v>606</v>
      </c>
      <c r="E482" t="s">
        <v>67</v>
      </c>
      <c r="F482" t="s">
        <v>684</v>
      </c>
      <c r="G482" s="3" t="s">
        <v>640</v>
      </c>
      <c r="H482">
        <v>52</v>
      </c>
      <c r="I482">
        <f t="shared" si="56"/>
        <v>93.5</v>
      </c>
      <c r="J482">
        <f t="shared" si="57"/>
        <v>4862</v>
      </c>
      <c r="K482" t="s">
        <v>19</v>
      </c>
      <c r="L482" s="1">
        <v>42736</v>
      </c>
      <c r="M482" s="1">
        <v>42916</v>
      </c>
      <c r="N482" t="s">
        <v>637</v>
      </c>
      <c r="O482" t="s">
        <v>697</v>
      </c>
    </row>
    <row r="483" spans="1:15" ht="31.5" x14ac:dyDescent="0.25">
      <c r="A483" t="s">
        <v>561</v>
      </c>
      <c r="B483" t="s">
        <v>580</v>
      </c>
      <c r="C483" t="s">
        <v>674</v>
      </c>
      <c r="D483" t="s">
        <v>581</v>
      </c>
      <c r="E483" t="s">
        <v>47</v>
      </c>
      <c r="F483" t="s">
        <v>685</v>
      </c>
      <c r="G483" s="3" t="s">
        <v>627</v>
      </c>
      <c r="H483">
        <f>SUMIF(C:C,B483,H:H)</f>
        <v>200</v>
      </c>
      <c r="I483" s="8">
        <v>0</v>
      </c>
      <c r="J483">
        <f>SUMIF(C:C,B483,J:J)</f>
        <v>19601.2</v>
      </c>
      <c r="K483" t="s">
        <v>360</v>
      </c>
      <c r="L483" s="1">
        <v>42736</v>
      </c>
      <c r="M483" s="1">
        <v>42916</v>
      </c>
      <c r="O483" t="s">
        <v>362</v>
      </c>
    </row>
    <row r="484" spans="1:15" ht="31.5" x14ac:dyDescent="0.25">
      <c r="A484" t="s">
        <v>561</v>
      </c>
      <c r="B484" t="s">
        <v>583</v>
      </c>
      <c r="C484" t="s">
        <v>580</v>
      </c>
      <c r="D484" t="s">
        <v>607</v>
      </c>
      <c r="E484" t="s">
        <v>67</v>
      </c>
      <c r="F484" t="s">
        <v>685</v>
      </c>
      <c r="G484" s="3" t="s">
        <v>627</v>
      </c>
      <c r="H484">
        <v>24</v>
      </c>
      <c r="I484">
        <f t="shared" ref="I484:I489" si="58">SUMIF(USKURZZS,N484,USRATES)</f>
        <v>93.5</v>
      </c>
      <c r="J484">
        <f t="shared" ref="J484:J489" si="59">H484*I484</f>
        <v>2244</v>
      </c>
      <c r="K484" t="s">
        <v>19</v>
      </c>
      <c r="L484" s="1">
        <v>42736</v>
      </c>
      <c r="M484" s="1">
        <v>42916</v>
      </c>
      <c r="N484" t="s">
        <v>20</v>
      </c>
      <c r="O484" t="s">
        <v>698</v>
      </c>
    </row>
    <row r="485" spans="1:15" ht="31.5" x14ac:dyDescent="0.25">
      <c r="A485" t="s">
        <v>561</v>
      </c>
      <c r="B485" t="s">
        <v>584</v>
      </c>
      <c r="C485" t="s">
        <v>580</v>
      </c>
      <c r="D485" t="s">
        <v>608</v>
      </c>
      <c r="E485" t="s">
        <v>67</v>
      </c>
      <c r="F485" t="s">
        <v>685</v>
      </c>
      <c r="G485" s="3" t="s">
        <v>627</v>
      </c>
      <c r="H485">
        <v>24</v>
      </c>
      <c r="I485">
        <f t="shared" si="58"/>
        <v>62.3</v>
      </c>
      <c r="J485">
        <f t="shared" si="59"/>
        <v>1495.1999999999998</v>
      </c>
      <c r="K485" t="s">
        <v>19</v>
      </c>
      <c r="L485" s="1">
        <v>42736</v>
      </c>
      <c r="M485" s="1">
        <v>42916</v>
      </c>
      <c r="N485" t="s">
        <v>623</v>
      </c>
      <c r="O485" t="s">
        <v>698</v>
      </c>
    </row>
    <row r="486" spans="1:15" ht="31.5" x14ac:dyDescent="0.25">
      <c r="A486" t="s">
        <v>561</v>
      </c>
      <c r="B486" t="s">
        <v>585</v>
      </c>
      <c r="C486" t="s">
        <v>580</v>
      </c>
      <c r="D486" t="s">
        <v>609</v>
      </c>
      <c r="E486" t="s">
        <v>67</v>
      </c>
      <c r="F486" t="s">
        <v>685</v>
      </c>
      <c r="G486" s="3" t="s">
        <v>627</v>
      </c>
      <c r="H486">
        <v>100</v>
      </c>
      <c r="I486">
        <f t="shared" si="58"/>
        <v>110</v>
      </c>
      <c r="J486">
        <f t="shared" si="59"/>
        <v>11000</v>
      </c>
      <c r="K486" t="s">
        <v>19</v>
      </c>
      <c r="L486" s="1">
        <v>42736</v>
      </c>
      <c r="M486" s="1">
        <v>42916</v>
      </c>
      <c r="N486" t="s">
        <v>625</v>
      </c>
      <c r="O486" t="s">
        <v>699</v>
      </c>
    </row>
    <row r="487" spans="1:15" ht="31.5" x14ac:dyDescent="0.25">
      <c r="A487" t="s">
        <v>561</v>
      </c>
      <c r="B487" t="s">
        <v>586</v>
      </c>
      <c r="C487" t="s">
        <v>580</v>
      </c>
      <c r="D487" t="s">
        <v>610</v>
      </c>
      <c r="E487" t="s">
        <v>67</v>
      </c>
      <c r="F487" t="s">
        <v>685</v>
      </c>
      <c r="G487" s="3" t="s">
        <v>627</v>
      </c>
      <c r="H487">
        <v>0</v>
      </c>
      <c r="I487">
        <f t="shared" si="58"/>
        <v>62.3</v>
      </c>
      <c r="J487">
        <f t="shared" si="59"/>
        <v>0</v>
      </c>
      <c r="K487" t="s">
        <v>19</v>
      </c>
      <c r="L487" s="1">
        <v>42736</v>
      </c>
      <c r="M487" s="1">
        <v>42916</v>
      </c>
      <c r="N487" t="s">
        <v>639</v>
      </c>
      <c r="O487" t="s">
        <v>690</v>
      </c>
    </row>
    <row r="488" spans="1:15" ht="31.5" x14ac:dyDescent="0.25">
      <c r="A488" t="s">
        <v>561</v>
      </c>
      <c r="B488" t="s">
        <v>587</v>
      </c>
      <c r="C488" t="s">
        <v>580</v>
      </c>
      <c r="D488" t="s">
        <v>611</v>
      </c>
      <c r="E488" t="s">
        <v>67</v>
      </c>
      <c r="F488" t="s">
        <v>685</v>
      </c>
      <c r="G488" s="3" t="s">
        <v>627</v>
      </c>
      <c r="H488">
        <v>0</v>
      </c>
      <c r="I488">
        <f t="shared" si="58"/>
        <v>74.2</v>
      </c>
      <c r="J488">
        <f t="shared" si="59"/>
        <v>0</v>
      </c>
      <c r="K488" t="s">
        <v>19</v>
      </c>
      <c r="L488" s="1">
        <v>42736</v>
      </c>
      <c r="M488" s="1">
        <v>42916</v>
      </c>
      <c r="N488" t="s">
        <v>638</v>
      </c>
      <c r="O488" t="s">
        <v>690</v>
      </c>
    </row>
    <row r="489" spans="1:15" ht="31.5" x14ac:dyDescent="0.25">
      <c r="A489" t="s">
        <v>561</v>
      </c>
      <c r="B489" t="s">
        <v>588</v>
      </c>
      <c r="C489" t="s">
        <v>580</v>
      </c>
      <c r="D489" t="s">
        <v>612</v>
      </c>
      <c r="E489" t="s">
        <v>67</v>
      </c>
      <c r="F489" t="s">
        <v>685</v>
      </c>
      <c r="G489" s="3" t="s">
        <v>627</v>
      </c>
      <c r="H489">
        <v>52</v>
      </c>
      <c r="I489">
        <f t="shared" si="58"/>
        <v>93.5</v>
      </c>
      <c r="J489">
        <f t="shared" si="59"/>
        <v>4862</v>
      </c>
      <c r="K489" t="s">
        <v>19</v>
      </c>
      <c r="L489" s="1">
        <v>42736</v>
      </c>
      <c r="M489" s="1">
        <v>42916</v>
      </c>
      <c r="N489" t="s">
        <v>637</v>
      </c>
      <c r="O489" t="s">
        <v>697</v>
      </c>
    </row>
    <row r="490" spans="1:15" x14ac:dyDescent="0.25">
      <c r="A490" t="s">
        <v>631</v>
      </c>
      <c r="B490" t="s">
        <v>631</v>
      </c>
      <c r="D490" t="s">
        <v>632</v>
      </c>
      <c r="E490" t="s">
        <v>51</v>
      </c>
      <c r="F490" t="s">
        <v>630</v>
      </c>
      <c r="G490" t="s">
        <v>633</v>
      </c>
      <c r="H490">
        <f>SUMIF(C:C,B490,H:H)</f>
        <v>622</v>
      </c>
      <c r="I490" s="8">
        <v>0</v>
      </c>
      <c r="J490">
        <f>SUMIF(C:C,B490,J:J)</f>
        <v>58157</v>
      </c>
      <c r="K490" t="s">
        <v>360</v>
      </c>
      <c r="L490" s="1">
        <v>42736</v>
      </c>
      <c r="M490" s="1">
        <v>43100</v>
      </c>
      <c r="O490" t="s">
        <v>362</v>
      </c>
    </row>
    <row r="491" spans="1:15" x14ac:dyDescent="0.25">
      <c r="A491" t="s">
        <v>631</v>
      </c>
      <c r="B491" t="s">
        <v>634</v>
      </c>
      <c r="C491" t="s">
        <v>631</v>
      </c>
      <c r="D491" t="s">
        <v>671</v>
      </c>
      <c r="E491" t="s">
        <v>47</v>
      </c>
      <c r="F491" t="s">
        <v>630</v>
      </c>
      <c r="G491" t="s">
        <v>633</v>
      </c>
      <c r="H491">
        <f>SUMIF(C:C,B491,H:H)</f>
        <v>622</v>
      </c>
      <c r="I491" s="8">
        <v>0</v>
      </c>
      <c r="J491">
        <f>SUMIF(C:C,B491,J:J)</f>
        <v>58157</v>
      </c>
      <c r="K491" t="s">
        <v>360</v>
      </c>
      <c r="L491" s="1">
        <v>42736</v>
      </c>
      <c r="M491" s="1">
        <v>43100</v>
      </c>
      <c r="O491" t="s">
        <v>362</v>
      </c>
    </row>
    <row r="492" spans="1:15" x14ac:dyDescent="0.25">
      <c r="A492" t="s">
        <v>631</v>
      </c>
      <c r="B492" t="s">
        <v>635</v>
      </c>
      <c r="C492" t="s">
        <v>634</v>
      </c>
      <c r="D492" t="s">
        <v>636</v>
      </c>
      <c r="E492" t="s">
        <v>67</v>
      </c>
      <c r="F492" t="s">
        <v>630</v>
      </c>
      <c r="G492" t="s">
        <v>633</v>
      </c>
      <c r="H492">
        <v>622</v>
      </c>
      <c r="I492">
        <f>SUMIF(USKURZZS,N492,USRATES)</f>
        <v>93.5</v>
      </c>
      <c r="J492">
        <f>H492*I492</f>
        <v>58157</v>
      </c>
      <c r="K492" t="s">
        <v>19</v>
      </c>
      <c r="L492" s="1">
        <v>42736</v>
      </c>
      <c r="M492" s="1">
        <v>43100</v>
      </c>
      <c r="N492" t="s">
        <v>20</v>
      </c>
      <c r="O492" t="s">
        <v>362</v>
      </c>
    </row>
  </sheetData>
  <autoFilter ref="A1:O492"/>
  <pageMargins left="0.7" right="0.7" top="0.78740157499999996" bottom="0.78740157499999996" header="0.3" footer="0.3"/>
  <pageSetup paperSize="9" orientation="portrait" verticalDpi="598"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4:E14"/>
  <sheetViews>
    <sheetView workbookViewId="0">
      <selection activeCell="E14" sqref="E14"/>
    </sheetView>
  </sheetViews>
  <sheetFormatPr baseColWidth="10" defaultRowHeight="15.75" x14ac:dyDescent="0.25"/>
  <cols>
    <col min="3" max="3" width="39" customWidth="1"/>
    <col min="4" max="4" width="26.75" customWidth="1"/>
    <col min="5" max="5" width="98.75" customWidth="1"/>
  </cols>
  <sheetData>
    <row r="4" spans="3:5" ht="16.5" thickBot="1" x14ac:dyDescent="0.3">
      <c r="C4" s="4" t="s">
        <v>441</v>
      </c>
      <c r="D4" s="5" t="s">
        <v>442</v>
      </c>
      <c r="E4" s="5" t="s">
        <v>443</v>
      </c>
    </row>
    <row r="5" spans="3:5" ht="30" x14ac:dyDescent="0.25">
      <c r="C5" s="12" t="s">
        <v>444</v>
      </c>
      <c r="D5" s="12" t="s">
        <v>445</v>
      </c>
      <c r="E5" s="6" t="s">
        <v>446</v>
      </c>
    </row>
    <row r="6" spans="3:5" x14ac:dyDescent="0.25">
      <c r="C6" s="13"/>
      <c r="D6" s="13"/>
      <c r="E6" s="6" t="s">
        <v>447</v>
      </c>
    </row>
    <row r="7" spans="3:5" ht="16.5" thickBot="1" x14ac:dyDescent="0.3">
      <c r="C7" s="14"/>
      <c r="D7" s="14"/>
      <c r="E7" s="5" t="s">
        <v>448</v>
      </c>
    </row>
    <row r="8" spans="3:5" x14ac:dyDescent="0.25">
      <c r="C8" s="12" t="s">
        <v>449</v>
      </c>
      <c r="D8" s="12" t="s">
        <v>450</v>
      </c>
      <c r="E8" s="6" t="s">
        <v>451</v>
      </c>
    </row>
    <row r="9" spans="3:5" ht="16.5" thickBot="1" x14ac:dyDescent="0.3">
      <c r="C9" s="14"/>
      <c r="D9" s="14"/>
      <c r="E9" s="5" t="s">
        <v>452</v>
      </c>
    </row>
    <row r="12" spans="3:5" x14ac:dyDescent="0.25">
      <c r="E12" t="str">
        <f>CONCATENATE(E5,E6,E7)</f>
        <v>Inhalt dieses Arbeitspakets wird es sein, den in 2016 eingefrorener RfC Hash-Wert, in 2017 umzusetzen. Die Aufwände werden unter-anderem folgende Punkte enthalten:Analyse für die Umsetzung des RfC Hash-WertUmsetzung des RfC Hash-Wert bei der WIST</v>
      </c>
    </row>
    <row r="14" spans="3:5" x14ac:dyDescent="0.25">
      <c r="E14" t="str">
        <f>CONCATENATE(E8,E9)</f>
        <v>Übergabe der Verantwortlichkeiten für Support und Betrieb an die relevanten Organisationseinheiten.Auflösung der Projektmanagementorganisation, mit dem Ziel, dass die WIST ab 2018 im Linienbetrieb geführt werden kann</v>
      </c>
    </row>
  </sheetData>
  <mergeCells count="4">
    <mergeCell ref="C5:C7"/>
    <mergeCell ref="D5:D7"/>
    <mergeCell ref="C8:C9"/>
    <mergeCell ref="D8:D9"/>
  </mergeCells>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4:C11"/>
  <sheetViews>
    <sheetView workbookViewId="0">
      <selection activeCell="E9" sqref="E9"/>
    </sheetView>
  </sheetViews>
  <sheetFormatPr baseColWidth="10" defaultRowHeight="15.75" x14ac:dyDescent="0.25"/>
  <sheetData>
    <row r="4" spans="3:3" x14ac:dyDescent="0.25">
      <c r="C4">
        <v>1487.64</v>
      </c>
    </row>
    <row r="5" spans="3:3" x14ac:dyDescent="0.25">
      <c r="C5" s="7">
        <v>363.05500000000001</v>
      </c>
    </row>
    <row r="6" spans="3:3" x14ac:dyDescent="0.25">
      <c r="C6">
        <v>1788.71</v>
      </c>
    </row>
    <row r="7" spans="3:3" x14ac:dyDescent="0.25">
      <c r="C7">
        <v>1190.2660000000001</v>
      </c>
    </row>
    <row r="8" spans="3:3" x14ac:dyDescent="0.25">
      <c r="C8">
        <v>407.33</v>
      </c>
    </row>
    <row r="9" spans="3:3" x14ac:dyDescent="0.25">
      <c r="C9">
        <v>363.44</v>
      </c>
    </row>
    <row r="10" spans="3:3" x14ac:dyDescent="0.25">
      <c r="C10">
        <v>314.16000000000003</v>
      </c>
    </row>
    <row r="11" spans="3:3" x14ac:dyDescent="0.25">
      <c r="C11" t="s">
        <v>460</v>
      </c>
    </row>
  </sheetData>
  <pageMargins left="0.7" right="0.7" top="0.78740157499999996" bottom="0.78740157499999996"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C48"/>
  <sheetViews>
    <sheetView topLeftCell="A10" workbookViewId="0">
      <selection activeCell="C26" sqref="C26:C30"/>
    </sheetView>
  </sheetViews>
  <sheetFormatPr baseColWidth="10" defaultRowHeight="15.75" x14ac:dyDescent="0.25"/>
  <sheetData>
    <row r="4" spans="1:3" x14ac:dyDescent="0.25">
      <c r="A4" t="s">
        <v>25</v>
      </c>
      <c r="B4" t="s">
        <v>485</v>
      </c>
      <c r="C4">
        <f t="shared" ref="C4:C40" si="0">SUMIF(TARKLASSES,B4,RATES)</f>
        <v>62.3</v>
      </c>
    </row>
    <row r="5" spans="1:3" x14ac:dyDescent="0.25">
      <c r="A5" t="s">
        <v>26</v>
      </c>
      <c r="B5" t="s">
        <v>486</v>
      </c>
      <c r="C5">
        <f t="shared" si="0"/>
        <v>74.2</v>
      </c>
    </row>
    <row r="6" spans="1:3" x14ac:dyDescent="0.25">
      <c r="A6" t="s">
        <v>150</v>
      </c>
      <c r="B6" t="s">
        <v>487</v>
      </c>
      <c r="C6">
        <f t="shared" si="0"/>
        <v>93.5</v>
      </c>
    </row>
    <row r="7" spans="1:3" x14ac:dyDescent="0.25">
      <c r="A7" t="s">
        <v>20</v>
      </c>
      <c r="B7" t="s">
        <v>487</v>
      </c>
      <c r="C7">
        <f t="shared" si="0"/>
        <v>93.5</v>
      </c>
    </row>
    <row r="8" spans="1:3" x14ac:dyDescent="0.25">
      <c r="A8" t="s">
        <v>124</v>
      </c>
      <c r="B8" t="s">
        <v>487</v>
      </c>
      <c r="C8">
        <f t="shared" si="0"/>
        <v>93.5</v>
      </c>
    </row>
    <row r="9" spans="1:3" x14ac:dyDescent="0.25">
      <c r="A9" t="s">
        <v>28</v>
      </c>
      <c r="B9" t="s">
        <v>487</v>
      </c>
      <c r="C9">
        <f t="shared" si="0"/>
        <v>93.5</v>
      </c>
    </row>
    <row r="10" spans="1:3" x14ac:dyDescent="0.25">
      <c r="A10" t="s">
        <v>625</v>
      </c>
      <c r="B10" t="s">
        <v>628</v>
      </c>
      <c r="C10">
        <f t="shared" si="0"/>
        <v>110</v>
      </c>
    </row>
    <row r="11" spans="1:3" x14ac:dyDescent="0.25">
      <c r="A11" t="s">
        <v>624</v>
      </c>
      <c r="B11" t="s">
        <v>629</v>
      </c>
      <c r="C11">
        <f t="shared" si="0"/>
        <v>110</v>
      </c>
    </row>
    <row r="12" spans="1:3" x14ac:dyDescent="0.25">
      <c r="A12" t="s">
        <v>141</v>
      </c>
      <c r="B12" t="s">
        <v>486</v>
      </c>
      <c r="C12">
        <f t="shared" si="0"/>
        <v>74.2</v>
      </c>
    </row>
    <row r="13" spans="1:3" x14ac:dyDescent="0.25">
      <c r="A13" t="s">
        <v>165</v>
      </c>
      <c r="B13" t="s">
        <v>486</v>
      </c>
      <c r="C13">
        <f t="shared" si="0"/>
        <v>74.2</v>
      </c>
    </row>
    <row r="14" spans="1:3" x14ac:dyDescent="0.25">
      <c r="A14" t="s">
        <v>166</v>
      </c>
      <c r="B14" t="s">
        <v>486</v>
      </c>
      <c r="C14">
        <f t="shared" si="0"/>
        <v>74.2</v>
      </c>
    </row>
    <row r="15" spans="1:3" x14ac:dyDescent="0.25">
      <c r="A15" t="s">
        <v>167</v>
      </c>
      <c r="B15" t="s">
        <v>486</v>
      </c>
      <c r="C15">
        <f t="shared" si="0"/>
        <v>74.2</v>
      </c>
    </row>
    <row r="16" spans="1:3" x14ac:dyDescent="0.25">
      <c r="A16" t="s">
        <v>29</v>
      </c>
      <c r="B16" t="s">
        <v>487</v>
      </c>
      <c r="C16">
        <f t="shared" si="0"/>
        <v>93.5</v>
      </c>
    </row>
    <row r="17" spans="1:3" x14ac:dyDescent="0.25">
      <c r="A17" t="s">
        <v>258</v>
      </c>
      <c r="B17" t="s">
        <v>487</v>
      </c>
      <c r="C17">
        <f t="shared" si="0"/>
        <v>93.5</v>
      </c>
    </row>
    <row r="18" spans="1:3" x14ac:dyDescent="0.25">
      <c r="A18" t="s">
        <v>257</v>
      </c>
      <c r="B18" t="s">
        <v>485</v>
      </c>
      <c r="C18">
        <f t="shared" si="0"/>
        <v>62.3</v>
      </c>
    </row>
    <row r="19" spans="1:3" x14ac:dyDescent="0.25">
      <c r="A19" t="s">
        <v>623</v>
      </c>
      <c r="B19" t="s">
        <v>485</v>
      </c>
      <c r="C19">
        <f t="shared" si="0"/>
        <v>62.3</v>
      </c>
    </row>
    <row r="20" spans="1:3" x14ac:dyDescent="0.25">
      <c r="A20" t="s">
        <v>1124</v>
      </c>
      <c r="B20" t="s">
        <v>486</v>
      </c>
      <c r="C20">
        <f t="shared" si="0"/>
        <v>74.2</v>
      </c>
    </row>
    <row r="21" spans="1:3" x14ac:dyDescent="0.25">
      <c r="A21" t="s">
        <v>1061</v>
      </c>
      <c r="B21" t="s">
        <v>487</v>
      </c>
      <c r="C21">
        <f t="shared" si="0"/>
        <v>93.5</v>
      </c>
    </row>
    <row r="22" spans="1:3" x14ac:dyDescent="0.25">
      <c r="A22" t="s">
        <v>1062</v>
      </c>
      <c r="B22" t="s">
        <v>487</v>
      </c>
      <c r="C22">
        <f t="shared" si="0"/>
        <v>93.5</v>
      </c>
    </row>
    <row r="23" spans="1:3" x14ac:dyDescent="0.25">
      <c r="A23" t="s">
        <v>1063</v>
      </c>
      <c r="B23" t="s">
        <v>487</v>
      </c>
      <c r="C23">
        <f t="shared" si="0"/>
        <v>93.5</v>
      </c>
    </row>
    <row r="24" spans="1:3" x14ac:dyDescent="0.25">
      <c r="A24" t="s">
        <v>1064</v>
      </c>
      <c r="B24" t="s">
        <v>486</v>
      </c>
      <c r="C24">
        <f t="shared" si="0"/>
        <v>74.2</v>
      </c>
    </row>
    <row r="25" spans="1:3" x14ac:dyDescent="0.25">
      <c r="A25" t="s">
        <v>1065</v>
      </c>
      <c r="B25" t="s">
        <v>486</v>
      </c>
      <c r="C25">
        <f t="shared" si="0"/>
        <v>74.2</v>
      </c>
    </row>
    <row r="26" spans="1:3" x14ac:dyDescent="0.25">
      <c r="A26" t="s">
        <v>1263</v>
      </c>
      <c r="B26" t="s">
        <v>487</v>
      </c>
      <c r="C26">
        <f t="shared" si="0"/>
        <v>93.5</v>
      </c>
    </row>
    <row r="27" spans="1:3" x14ac:dyDescent="0.25">
      <c r="A27" t="s">
        <v>1264</v>
      </c>
      <c r="B27" t="s">
        <v>487</v>
      </c>
      <c r="C27">
        <f t="shared" si="0"/>
        <v>93.5</v>
      </c>
    </row>
    <row r="28" spans="1:3" x14ac:dyDescent="0.25">
      <c r="A28" t="s">
        <v>1265</v>
      </c>
      <c r="B28" t="s">
        <v>487</v>
      </c>
      <c r="C28">
        <f t="shared" si="0"/>
        <v>93.5</v>
      </c>
    </row>
    <row r="29" spans="1:3" x14ac:dyDescent="0.25">
      <c r="A29" t="s">
        <v>1266</v>
      </c>
      <c r="B29" t="s">
        <v>486</v>
      </c>
      <c r="C29">
        <f t="shared" si="0"/>
        <v>74.2</v>
      </c>
    </row>
    <row r="30" spans="1:3" x14ac:dyDescent="0.25">
      <c r="A30" t="s">
        <v>1267</v>
      </c>
      <c r="B30" t="s">
        <v>486</v>
      </c>
      <c r="C30">
        <f t="shared" si="0"/>
        <v>74.2</v>
      </c>
    </row>
    <row r="31" spans="1:3" x14ac:dyDescent="0.25">
      <c r="A31" t="s">
        <v>1259</v>
      </c>
      <c r="B31" t="s">
        <v>487</v>
      </c>
      <c r="C31">
        <f t="shared" si="0"/>
        <v>93.5</v>
      </c>
    </row>
    <row r="32" spans="1:3" x14ac:dyDescent="0.25">
      <c r="A32" t="s">
        <v>1260</v>
      </c>
      <c r="B32" t="s">
        <v>487</v>
      </c>
      <c r="C32">
        <f t="shared" si="0"/>
        <v>93.5</v>
      </c>
    </row>
    <row r="33" spans="1:3" x14ac:dyDescent="0.25">
      <c r="A33" t="s">
        <v>1261</v>
      </c>
      <c r="B33" t="s">
        <v>487</v>
      </c>
      <c r="C33">
        <f t="shared" si="0"/>
        <v>93.5</v>
      </c>
    </row>
    <row r="34" spans="1:3" x14ac:dyDescent="0.25">
      <c r="A34" t="s">
        <v>1262</v>
      </c>
      <c r="B34" t="s">
        <v>486</v>
      </c>
      <c r="C34">
        <f t="shared" si="0"/>
        <v>74.2</v>
      </c>
    </row>
    <row r="35" spans="1:3" x14ac:dyDescent="0.25">
      <c r="A35" t="s">
        <v>1258</v>
      </c>
      <c r="B35" t="s">
        <v>486</v>
      </c>
      <c r="C35">
        <f t="shared" si="0"/>
        <v>74.2</v>
      </c>
    </row>
    <row r="36" spans="1:3" x14ac:dyDescent="0.25">
      <c r="A36" t="s">
        <v>489</v>
      </c>
      <c r="B36" t="s">
        <v>486</v>
      </c>
      <c r="C36">
        <f t="shared" si="0"/>
        <v>74.2</v>
      </c>
    </row>
    <row r="37" spans="1:3" x14ac:dyDescent="0.25">
      <c r="A37" t="s">
        <v>639</v>
      </c>
      <c r="B37" t="s">
        <v>485</v>
      </c>
      <c r="C37">
        <f t="shared" si="0"/>
        <v>62.3</v>
      </c>
    </row>
    <row r="38" spans="1:3" x14ac:dyDescent="0.25">
      <c r="A38" t="s">
        <v>638</v>
      </c>
      <c r="B38" t="s">
        <v>486</v>
      </c>
      <c r="C38">
        <f t="shared" si="0"/>
        <v>74.2</v>
      </c>
    </row>
    <row r="39" spans="1:3" x14ac:dyDescent="0.25">
      <c r="A39" t="s">
        <v>637</v>
      </c>
      <c r="B39" t="s">
        <v>487</v>
      </c>
      <c r="C39">
        <f t="shared" si="0"/>
        <v>93.5</v>
      </c>
    </row>
    <row r="40" spans="1:3" x14ac:dyDescent="0.25">
      <c r="A40" t="s">
        <v>27</v>
      </c>
      <c r="B40" t="s">
        <v>488</v>
      </c>
      <c r="C40">
        <f t="shared" si="0"/>
        <v>134.875</v>
      </c>
    </row>
    <row r="43" spans="1:3" x14ac:dyDescent="0.25">
      <c r="A43" t="s">
        <v>485</v>
      </c>
      <c r="B43">
        <v>62.3</v>
      </c>
    </row>
    <row r="44" spans="1:3" x14ac:dyDescent="0.25">
      <c r="A44" t="s">
        <v>486</v>
      </c>
      <c r="B44">
        <v>74.2</v>
      </c>
    </row>
    <row r="45" spans="1:3" x14ac:dyDescent="0.25">
      <c r="A45" t="s">
        <v>487</v>
      </c>
      <c r="B45">
        <v>93.5</v>
      </c>
    </row>
    <row r="46" spans="1:3" x14ac:dyDescent="0.25">
      <c r="A46" t="s">
        <v>628</v>
      </c>
      <c r="B46">
        <v>110</v>
      </c>
    </row>
    <row r="47" spans="1:3" x14ac:dyDescent="0.25">
      <c r="A47" t="s">
        <v>629</v>
      </c>
      <c r="B47">
        <v>110</v>
      </c>
    </row>
    <row r="48" spans="1:3" x14ac:dyDescent="0.25">
      <c r="A48" t="s">
        <v>488</v>
      </c>
      <c r="B48">
        <f>1079/8</f>
        <v>134.875</v>
      </c>
    </row>
  </sheetData>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vt:i4>
      </vt:variant>
      <vt:variant>
        <vt:lpstr>Benannte Bereiche</vt:lpstr>
      </vt:variant>
      <vt:variant>
        <vt:i4>4</vt:i4>
      </vt:variant>
    </vt:vector>
  </HeadingPairs>
  <TitlesOfParts>
    <vt:vector size="8" baseType="lpstr">
      <vt:lpstr>CCTASK</vt:lpstr>
      <vt:lpstr>Tabelle1</vt:lpstr>
      <vt:lpstr>Tabelle2</vt:lpstr>
      <vt:lpstr>Tarife</vt:lpstr>
      <vt:lpstr>RATES</vt:lpstr>
      <vt:lpstr>TARKLASSES</vt:lpstr>
      <vt:lpstr>USKURZZS</vt:lpstr>
      <vt:lpstr>USRATES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Wolfgang Scherer</cp:lastModifiedBy>
  <dcterms:modified xsi:type="dcterms:W3CDTF">2017-07-13T08:54:25Z</dcterms:modified>
</cp:coreProperties>
</file>