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23475" windowHeight="1435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L94" i="1"/>
  <c r="L93"/>
  <c r="L92"/>
  <c r="I63"/>
  <c r="I74"/>
  <c r="M78"/>
  <c r="M84"/>
  <c r="J75"/>
  <c r="L50"/>
  <c r="L51"/>
  <c r="M82"/>
  <c r="L52"/>
  <c r="L49"/>
  <c r="L48"/>
  <c r="L45"/>
  <c r="L44"/>
  <c r="E42"/>
  <c r="E41"/>
  <c r="F57"/>
  <c r="F56"/>
  <c r="M74"/>
  <c r="K74"/>
  <c r="J74"/>
  <c r="H74"/>
  <c r="G74"/>
  <c r="F60"/>
  <c r="F59"/>
  <c r="E74" l="1"/>
  <c r="L74"/>
  <c r="F74"/>
  <c r="M76" l="1"/>
  <c r="M88" s="1"/>
  <c r="M90" s="1"/>
</calcChain>
</file>

<file path=xl/sharedStrings.xml><?xml version="1.0" encoding="utf-8"?>
<sst xmlns="http://schemas.openxmlformats.org/spreadsheetml/2006/main" count="146" uniqueCount="102">
  <si>
    <t>Bezeichnung</t>
  </si>
  <si>
    <t>Valutadatum</t>
  </si>
  <si>
    <t>Betrag</t>
  </si>
  <si>
    <t>Währung</t>
  </si>
  <si>
    <t>Leben</t>
  </si>
  <si>
    <t>Wohnung</t>
  </si>
  <si>
    <t>Dienste</t>
  </si>
  <si>
    <t>Unterhalt</t>
  </si>
  <si>
    <t>Auto</t>
  </si>
  <si>
    <t>Finanzierung</t>
  </si>
  <si>
    <t>Vorsorge</t>
  </si>
  <si>
    <t>Freizeit</t>
  </si>
  <si>
    <t>Luxus</t>
  </si>
  <si>
    <t>---- 103106825 / 200007434491 ---- A1 Telekom Austria AG</t>
  </si>
  <si>
    <t>EUR</t>
  </si>
  <si>
    <t>152126207517 BEZIRKSHAUPTMANNSCHAFT BRUCK-MÜRZZU</t>
  </si>
  <si>
    <t>AT141420020041075792 Wolfgang Scherer</t>
  </si>
  <si>
    <t>152126207719 BEZIRKSHAUPTMANNSCHAFT BRUCK-MÜRZZU</t>
  </si>
  <si>
    <t>SEPA-Lastschrift L953279805 39HLN Allianz Elementar Lebensversicherun</t>
  </si>
  <si>
    <t>SEPA-Lastschrift E950377747 20NLN Allianz Elementar Lebensversicherun</t>
  </si>
  <si>
    <t>SEPA-Lastschrift A560322396 Wolfgan Allianz Elementar Versicherungs-Akt</t>
  </si>
  <si>
    <t>s Kreditkartenrechnung Aug. 2015 s MasterCard First</t>
  </si>
  <si>
    <t>IHR KT 4801012454 /0023530796/20150 WIENER LINIEN GmbH &amp; Co KG</t>
  </si>
  <si>
    <t xml:space="preserve">HOFER DANKT  0714  K2 04.09.um 19.17 </t>
  </si>
  <si>
    <t xml:space="preserve">INTERSPORT   0054  K2 05.09.um 13.20 </t>
  </si>
  <si>
    <t xml:space="preserve">DM-FIL. 0124 0124  K2 05.09.um 13.47 </t>
  </si>
  <si>
    <t>Ansparen WS Annual Wolfgang Scherer</t>
  </si>
  <si>
    <t>Mathias Scherer Klarinette Mirjam Schiestl</t>
  </si>
  <si>
    <t>Ihre Spende an Ärzte ohne Grenzen. Ärzte ohne Grenzen</t>
  </si>
  <si>
    <t>S BAUSPARKASSE VTR.NR. 329135962-8 Bausparkasse der österr. Spk. AG</t>
  </si>
  <si>
    <t>VERTRAG-NR. 00272-0052-000.Zahlung BUWOG - Bauen und Wohnen Gesellscha</t>
  </si>
  <si>
    <t>VERTRAG-NR. 00272-7748-000.Zahlung BUWOG - Bauen und Wohnen Gesellscha</t>
  </si>
  <si>
    <t>AT    29,90 Debit POS   05.09.15 12.49K2 DEICHMANN - Schuhe Wien 1140 040</t>
  </si>
  <si>
    <t>01.09.15-30.09 ABO SALZBURGER NACHR Salzburger Nachrichten</t>
  </si>
  <si>
    <t xml:space="preserve">BANKOMAT  00047461 K2 08.09.um 17.29 </t>
  </si>
  <si>
    <t>220001751938 Strom Teilbetrag NETTO WIEN ENERGIE GmbH</t>
  </si>
  <si>
    <t xml:space="preserve">HOFER DANKT  0762  K2 11.09.um 12.19 </t>
  </si>
  <si>
    <t xml:space="preserve">ENI 8103     8103  K2 11.09.um 13.34 </t>
  </si>
  <si>
    <t>KD 00856613 RG 55548285 Pollin Electronic GmbH</t>
  </si>
  <si>
    <t>KD 00856613 RG 55549404 Pollin Electronic GmbH</t>
  </si>
  <si>
    <t>RE.-NR.: 43667963   LIEFERUNG VOM 2 PEARL. GmbH</t>
  </si>
  <si>
    <t xml:space="preserve">HOFER DANKT  0714  K2 19.09.um 16.52 </t>
  </si>
  <si>
    <t xml:space="preserve">BILLA DANKT  1404  K2 25.09.um 19.00 </t>
  </si>
  <si>
    <t xml:space="preserve">AUTOMAT   00023013 K2 26.09.um 16.20 </t>
  </si>
  <si>
    <t>Flag Football ART &amp; MOTION</t>
  </si>
  <si>
    <t>Liquid 20150927 Wolfgang Scherer</t>
  </si>
  <si>
    <t>Gehalt 10/15 IT-Services der SV GmbH</t>
  </si>
  <si>
    <t>*** Abschlussbuchung per 30.09.2015 **** Reklamationen bitte binnen 2 Monaten</t>
  </si>
  <si>
    <t>GIS (2-monatlich)</t>
  </si>
  <si>
    <t>Kaltwasser/Warmwasser/Heizung (2-monatlich)</t>
  </si>
  <si>
    <t>Kontokosten:</t>
  </si>
  <si>
    <t xml:space="preserve">Sollzinsen </t>
  </si>
  <si>
    <t xml:space="preserve">Porto </t>
  </si>
  <si>
    <t xml:space="preserve">Kontofuehrungsprovision </t>
  </si>
  <si>
    <t xml:space="preserve">Kartenentgelt s Kreditkarte </t>
  </si>
  <si>
    <t xml:space="preserve">Kartenentgelt BankCard </t>
  </si>
  <si>
    <t xml:space="preserve">Buchungskostenbeitrag </t>
  </si>
  <si>
    <t>Es wurden 44 Umsätze gefunden</t>
  </si>
  <si>
    <t>Auto-Kosten:</t>
  </si>
  <si>
    <t>Benzin</t>
  </si>
  <si>
    <t>Auto-Versicherung 660.- EUR p.a.</t>
  </si>
  <si>
    <t>Auto-Service (Annahme: 1000.- EUR p.a.)</t>
  </si>
  <si>
    <t>Unterhalt MathiasAbzgSchuMu Johanna Horner (Annahme: 770 EUR p.m</t>
  </si>
  <si>
    <t>Wohnungs-Kosten:</t>
  </si>
  <si>
    <t>Miete Wohnung und Garage</t>
  </si>
  <si>
    <t>Nachforderungen Betriebskosten (Annahme: 400.- EUR p.a.)</t>
  </si>
  <si>
    <t>Unterhalts-Kosten:</t>
  </si>
  <si>
    <t>Unterhalt Mathias (Annahme: 770.- EUR p.m.)</t>
  </si>
  <si>
    <t>Strom</t>
  </si>
  <si>
    <t>Lebens-Kosten:</t>
  </si>
  <si>
    <t>Lebensmittel, Haushalt (Annahme: 60.- EUR p.W., 60 EUR p.m. Haushalt</t>
  </si>
  <si>
    <t>Werksküche (Annahme: 7 EUR/AT, 23 AT p.M.)</t>
  </si>
  <si>
    <t>Ausgehen (Annahme 3xp.M. 30 á 30 EUR)</t>
  </si>
  <si>
    <t>Charity (ÄoG, WWF)</t>
  </si>
  <si>
    <t>Pfadfinder-Gilde</t>
  </si>
  <si>
    <t>Schwimm-Jahreskarten (M+W;PuBad)</t>
  </si>
  <si>
    <t>Rad-Service (Annahme: 120 EUR p.a.)</t>
  </si>
  <si>
    <t>Kleidung, Schuhe (Annahme: 60 EUR p.M.)</t>
  </si>
  <si>
    <t>Zigaretten (Annahme 1p/2Tá5,50EUR)</t>
  </si>
  <si>
    <t>Kreditrate</t>
  </si>
  <si>
    <t>BOB RECHNUNG      09/15  5285250918 A1 Telekom Austria AG (Mathias)</t>
  </si>
  <si>
    <t>BOB RECHNUNG      09/15  5285295628 A1 Telekom Austria AG (Wolf privat)</t>
  </si>
  <si>
    <t>BOB RECHNUNG      08/15  5211994005 A1 Telekom Austria AG (Broadband)</t>
  </si>
  <si>
    <t>Umschuldung:</t>
  </si>
  <si>
    <t>Rauchen Aufgeben</t>
  </si>
  <si>
    <t>nur 1x Ausgehen</t>
  </si>
  <si>
    <t>keine Verkehrsstrafen</t>
  </si>
  <si>
    <t>Hobby Limit</t>
  </si>
  <si>
    <t>40.- EUR p.m.</t>
  </si>
  <si>
    <t>SANIERUNGSPLAN:</t>
  </si>
  <si>
    <t>Auto redux</t>
  </si>
  <si>
    <t>SN abbestellen, bob abbestellen</t>
  </si>
  <si>
    <t>tanken/2</t>
  </si>
  <si>
    <t>PADI Membership</t>
  </si>
  <si>
    <t>elektor Abo</t>
  </si>
  <si>
    <t>weitere notwendige Reduktionen</t>
  </si>
  <si>
    <t>Plansumme</t>
  </si>
  <si>
    <t>Planziel</t>
  </si>
  <si>
    <t>Einkaufen nur 40/Wk</t>
  </si>
  <si>
    <t>Jahreszahlungen von 13/14:</t>
  </si>
  <si>
    <t>d.h. jährlich:</t>
  </si>
  <si>
    <t>dann bleibt für Urlaub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</si>
</sst>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quotePrefix="1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14" fontId="0" fillId="3" borderId="0" xfId="0" applyNumberFormat="1" applyFill="1"/>
    <xf numFmtId="0" fontId="0" fillId="0" borderId="0" xfId="0" applyFill="1"/>
    <xf numFmtId="14" fontId="0" fillId="0" borderId="0" xfId="0" applyNumberFormat="1" applyFill="1"/>
    <xf numFmtId="44" fontId="0" fillId="0" borderId="0" xfId="1" applyFont="1"/>
    <xf numFmtId="44" fontId="0" fillId="3" borderId="0" xfId="1" applyFont="1" applyFill="1"/>
    <xf numFmtId="44" fontId="0" fillId="2" borderId="0" xfId="1" applyFont="1" applyFill="1"/>
    <xf numFmtId="44" fontId="0" fillId="0" borderId="0" xfId="1" applyFont="1" applyFill="1"/>
    <xf numFmtId="0" fontId="0" fillId="4" borderId="0" xfId="0" applyFill="1"/>
    <xf numFmtId="14" fontId="0" fillId="4" borderId="0" xfId="0" applyNumberFormat="1" applyFill="1"/>
    <xf numFmtId="44" fontId="0" fillId="4" borderId="0" xfId="1" applyFont="1" applyFill="1"/>
    <xf numFmtId="0" fontId="0" fillId="5" borderId="0" xfId="0" applyFill="1"/>
    <xf numFmtId="14" fontId="0" fillId="5" borderId="0" xfId="0" applyNumberFormat="1" applyFill="1"/>
    <xf numFmtId="44" fontId="0" fillId="5" borderId="0" xfId="1" applyFont="1" applyFill="1"/>
    <xf numFmtId="40" fontId="0" fillId="0" borderId="0" xfId="1" applyNumberFormat="1" applyFont="1"/>
    <xf numFmtId="0" fontId="2" fillId="0" borderId="0" xfId="0" applyFont="1"/>
    <xf numFmtId="44" fontId="0" fillId="0" borderId="0" xfId="0" applyNumberFormat="1"/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4"/>
  <sheetViews>
    <sheetView tabSelected="1" workbookViewId="0">
      <pane xSplit="1" ySplit="1" topLeftCell="B50" activePane="bottomRight" state="frozen"/>
      <selection pane="topRight" activeCell="B1" sqref="B1"/>
      <selection pane="bottomLeft" activeCell="A2" sqref="A2"/>
      <selection pane="bottomRight" activeCell="F60" sqref="F60"/>
    </sheetView>
  </sheetViews>
  <sheetFormatPr baseColWidth="10" defaultRowHeight="15"/>
  <cols>
    <col min="1" max="1" width="74.7109375" customWidth="1"/>
    <col min="13" max="13" width="14.85546875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s="1" t="s">
        <v>13</v>
      </c>
      <c r="B2" s="2">
        <v>42248</v>
      </c>
      <c r="C2">
        <v>-65.83</v>
      </c>
      <c r="D2" t="s">
        <v>14</v>
      </c>
      <c r="E2" s="9"/>
      <c r="F2" s="9"/>
      <c r="G2" s="9">
        <v>-65.83</v>
      </c>
      <c r="H2" s="9"/>
      <c r="I2" s="9"/>
      <c r="J2" s="9"/>
      <c r="K2" s="9"/>
      <c r="L2" s="9"/>
      <c r="M2" s="9"/>
    </row>
    <row r="3" spans="1:13" s="7" customFormat="1">
      <c r="A3" s="7" t="s">
        <v>62</v>
      </c>
      <c r="B3" s="8">
        <v>42248</v>
      </c>
      <c r="C3" s="7">
        <v>-400</v>
      </c>
      <c r="D3" s="7" t="s">
        <v>14</v>
      </c>
      <c r="E3" s="12"/>
      <c r="F3" s="12"/>
      <c r="G3" s="12"/>
      <c r="H3" s="12"/>
      <c r="I3" s="12"/>
      <c r="J3" s="12"/>
      <c r="K3" s="12"/>
      <c r="L3" s="12"/>
      <c r="M3" s="12"/>
    </row>
    <row r="4" spans="1:13">
      <c r="A4" s="13" t="s">
        <v>15</v>
      </c>
      <c r="B4" s="14">
        <v>42248</v>
      </c>
      <c r="C4" s="13">
        <v>-70</v>
      </c>
      <c r="D4" s="13" t="s">
        <v>14</v>
      </c>
      <c r="E4" s="15"/>
      <c r="F4" s="15"/>
      <c r="G4" s="15"/>
      <c r="H4" s="15"/>
      <c r="I4" s="15"/>
      <c r="J4" s="15"/>
      <c r="K4" s="15"/>
      <c r="L4" s="15"/>
      <c r="M4" s="15">
        <v>-70</v>
      </c>
    </row>
    <row r="5" spans="1:13">
      <c r="A5" t="s">
        <v>16</v>
      </c>
      <c r="B5" s="2">
        <v>42248</v>
      </c>
      <c r="C5">
        <v>-211.64</v>
      </c>
      <c r="D5" t="s">
        <v>14</v>
      </c>
      <c r="E5" s="9"/>
      <c r="F5" s="9"/>
      <c r="G5" s="9"/>
      <c r="H5" s="9"/>
      <c r="I5" s="9"/>
      <c r="J5" s="9"/>
      <c r="K5" s="9"/>
      <c r="L5" s="9"/>
      <c r="M5" s="9"/>
    </row>
    <row r="6" spans="1:13">
      <c r="A6" s="13" t="s">
        <v>17</v>
      </c>
      <c r="B6" s="14">
        <v>42248</v>
      </c>
      <c r="C6" s="13">
        <v>-90</v>
      </c>
      <c r="D6" s="13" t="s">
        <v>14</v>
      </c>
      <c r="E6" s="15"/>
      <c r="F6" s="15"/>
      <c r="G6" s="15"/>
      <c r="H6" s="15"/>
      <c r="I6" s="15"/>
      <c r="J6" s="15"/>
      <c r="K6" s="15"/>
      <c r="L6" s="15"/>
      <c r="M6" s="15">
        <v>-90</v>
      </c>
    </row>
    <row r="7" spans="1:13">
      <c r="A7" t="s">
        <v>18</v>
      </c>
      <c r="B7" s="2">
        <v>42248</v>
      </c>
      <c r="C7">
        <v>-54.08</v>
      </c>
      <c r="D7" t="s">
        <v>14</v>
      </c>
      <c r="E7" s="9"/>
      <c r="F7" s="9"/>
      <c r="G7" s="9"/>
      <c r="H7" s="9"/>
      <c r="I7" s="9"/>
      <c r="J7" s="9"/>
      <c r="K7" s="9">
        <v>-54.08</v>
      </c>
      <c r="L7" s="9"/>
      <c r="M7" s="9"/>
    </row>
    <row r="8" spans="1:13">
      <c r="A8" t="s">
        <v>19</v>
      </c>
      <c r="B8" s="2">
        <v>42248</v>
      </c>
      <c r="C8">
        <v>-50</v>
      </c>
      <c r="D8" t="s">
        <v>14</v>
      </c>
      <c r="E8" s="9"/>
      <c r="F8" s="9"/>
      <c r="G8" s="9"/>
      <c r="H8" s="9"/>
      <c r="I8" s="9"/>
      <c r="J8" s="9"/>
      <c r="K8" s="9">
        <v>-50</v>
      </c>
      <c r="L8" s="9"/>
      <c r="M8" s="9"/>
    </row>
    <row r="9" spans="1:13">
      <c r="A9" t="s">
        <v>20</v>
      </c>
      <c r="B9" s="2">
        <v>42248</v>
      </c>
      <c r="C9">
        <v>-18.25</v>
      </c>
      <c r="D9" t="s">
        <v>14</v>
      </c>
      <c r="E9" s="9"/>
      <c r="F9" s="9"/>
      <c r="G9" s="9"/>
      <c r="H9" s="9"/>
      <c r="I9" s="9"/>
      <c r="J9" s="9"/>
      <c r="K9" s="9">
        <v>-18.25</v>
      </c>
      <c r="L9" s="9"/>
      <c r="M9" s="9"/>
    </row>
    <row r="10" spans="1:13">
      <c r="A10" t="s">
        <v>21</v>
      </c>
      <c r="B10" s="2">
        <v>42251</v>
      </c>
      <c r="C10">
        <v>-283.41000000000003</v>
      </c>
      <c r="D10" t="s">
        <v>14</v>
      </c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t="s">
        <v>22</v>
      </c>
      <c r="B11" s="2">
        <v>42251</v>
      </c>
      <c r="C11">
        <v>-31.25</v>
      </c>
      <c r="D11" t="s">
        <v>14</v>
      </c>
      <c r="E11" s="9"/>
      <c r="F11" s="9"/>
      <c r="G11" s="9">
        <v>-31.25</v>
      </c>
      <c r="H11" s="9"/>
      <c r="I11" s="9"/>
      <c r="J11" s="9"/>
      <c r="K11" s="9"/>
      <c r="L11" s="9"/>
      <c r="M11" s="9"/>
    </row>
    <row r="12" spans="1:13">
      <c r="A12" t="s">
        <v>23</v>
      </c>
      <c r="B12" s="2">
        <v>42251</v>
      </c>
      <c r="C12">
        <v>-38.51</v>
      </c>
      <c r="D12" t="s">
        <v>14</v>
      </c>
      <c r="E12" s="9"/>
      <c r="F12" s="9"/>
      <c r="G12" s="9"/>
      <c r="H12" s="9"/>
      <c r="I12" s="9"/>
      <c r="J12" s="9"/>
      <c r="K12" s="9"/>
      <c r="L12" s="9"/>
      <c r="M12" s="9"/>
    </row>
    <row r="13" spans="1:13">
      <c r="A13" t="s">
        <v>24</v>
      </c>
      <c r="B13" s="2">
        <v>42252</v>
      </c>
      <c r="C13">
        <v>-59.98</v>
      </c>
      <c r="D13" t="s">
        <v>14</v>
      </c>
      <c r="E13" s="9"/>
      <c r="F13" s="9"/>
      <c r="G13" s="9"/>
      <c r="H13" s="9"/>
      <c r="I13" s="9"/>
      <c r="J13" s="9"/>
      <c r="K13" s="9"/>
      <c r="L13" s="9"/>
      <c r="M13" s="9"/>
    </row>
    <row r="14" spans="1:13">
      <c r="A14" t="s">
        <v>25</v>
      </c>
      <c r="B14" s="2">
        <v>42252</v>
      </c>
      <c r="C14">
        <v>-32.200000000000003</v>
      </c>
      <c r="D14" t="s">
        <v>14</v>
      </c>
      <c r="E14" s="9"/>
      <c r="F14" s="9"/>
      <c r="G14" s="9"/>
      <c r="H14" s="9"/>
      <c r="I14" s="9"/>
      <c r="J14" s="9"/>
      <c r="K14" s="9"/>
      <c r="L14" s="9"/>
      <c r="M14" s="9"/>
    </row>
    <row r="15" spans="1:13">
      <c r="A15" t="s">
        <v>26</v>
      </c>
      <c r="B15" s="2">
        <v>42254</v>
      </c>
      <c r="C15">
        <v>-400</v>
      </c>
      <c r="D15" t="s">
        <v>14</v>
      </c>
      <c r="E15" s="9"/>
      <c r="F15" s="9"/>
      <c r="G15" s="9"/>
      <c r="H15" s="9"/>
      <c r="I15" s="9"/>
      <c r="J15" s="9"/>
      <c r="K15" s="9"/>
      <c r="L15" s="9"/>
      <c r="M15" s="9"/>
    </row>
    <row r="16" spans="1:13">
      <c r="A16" t="s">
        <v>27</v>
      </c>
      <c r="B16" s="2">
        <v>42254</v>
      </c>
      <c r="C16">
        <v>-76.5</v>
      </c>
      <c r="D16" t="s">
        <v>14</v>
      </c>
      <c r="E16" s="9"/>
      <c r="F16" s="9"/>
      <c r="G16" s="9"/>
      <c r="H16" s="9"/>
      <c r="I16" s="9"/>
      <c r="J16" s="9"/>
      <c r="K16" s="9"/>
      <c r="L16" s="9"/>
      <c r="M16" s="9"/>
    </row>
    <row r="17" spans="1:13">
      <c r="A17" t="s">
        <v>28</v>
      </c>
      <c r="B17" s="2">
        <v>42254</v>
      </c>
      <c r="C17">
        <v>-30</v>
      </c>
      <c r="D17" t="s">
        <v>14</v>
      </c>
      <c r="E17" s="9"/>
      <c r="F17" s="9"/>
      <c r="G17" s="9"/>
      <c r="H17" s="9"/>
      <c r="I17" s="9"/>
      <c r="J17" s="9"/>
      <c r="K17" s="9"/>
      <c r="L17" s="9"/>
      <c r="M17" s="9"/>
    </row>
    <row r="18" spans="1:13">
      <c r="A18" t="s">
        <v>29</v>
      </c>
      <c r="B18" s="2">
        <v>42254</v>
      </c>
      <c r="C18">
        <v>-50</v>
      </c>
      <c r="D18" t="s">
        <v>14</v>
      </c>
      <c r="E18" s="9"/>
      <c r="F18" s="9"/>
      <c r="G18" s="9"/>
      <c r="H18" s="9"/>
      <c r="I18" s="9"/>
      <c r="J18" s="9"/>
      <c r="K18" s="9">
        <v>-50</v>
      </c>
      <c r="L18" s="9"/>
      <c r="M18" s="9"/>
    </row>
    <row r="19" spans="1:13">
      <c r="A19" t="s">
        <v>82</v>
      </c>
      <c r="B19" s="2">
        <v>42254</v>
      </c>
      <c r="C19">
        <v>-13.9</v>
      </c>
      <c r="D19" t="s">
        <v>14</v>
      </c>
      <c r="E19" s="9"/>
      <c r="F19" s="9"/>
      <c r="G19" s="9">
        <v>-13.9</v>
      </c>
      <c r="H19" s="9"/>
      <c r="I19" s="9"/>
      <c r="J19" s="9"/>
      <c r="K19" s="9"/>
      <c r="L19" s="9"/>
      <c r="M19" s="9"/>
    </row>
    <row r="20" spans="1:13">
      <c r="A20" t="s">
        <v>30</v>
      </c>
      <c r="B20" s="2">
        <v>42254</v>
      </c>
      <c r="C20">
        <v>-1329.29</v>
      </c>
      <c r="D20" t="s">
        <v>14</v>
      </c>
      <c r="E20" s="9"/>
      <c r="F20" s="9"/>
      <c r="G20" s="9"/>
      <c r="H20" s="9"/>
      <c r="I20" s="9"/>
      <c r="J20" s="9"/>
      <c r="K20" s="9"/>
      <c r="L20" s="9"/>
      <c r="M20" s="9"/>
    </row>
    <row r="21" spans="1:13">
      <c r="A21" t="s">
        <v>31</v>
      </c>
      <c r="B21" s="2">
        <v>42254</v>
      </c>
      <c r="C21">
        <v>-27.09</v>
      </c>
      <c r="D21" t="s">
        <v>14</v>
      </c>
      <c r="E21" s="9"/>
      <c r="F21" s="9"/>
      <c r="G21" s="9"/>
      <c r="H21" s="9"/>
      <c r="I21" s="9"/>
      <c r="J21" s="9"/>
      <c r="K21" s="9"/>
      <c r="L21" s="9"/>
      <c r="M21" s="9"/>
    </row>
    <row r="22" spans="1:13">
      <c r="A22" t="s">
        <v>32</v>
      </c>
      <c r="B22" s="2">
        <v>42252</v>
      </c>
      <c r="C22">
        <v>-29.9</v>
      </c>
      <c r="D22" t="s">
        <v>14</v>
      </c>
      <c r="E22" s="9"/>
      <c r="F22" s="9"/>
      <c r="G22" s="9"/>
      <c r="H22" s="9"/>
      <c r="I22" s="9"/>
      <c r="J22" s="9"/>
      <c r="K22" s="9"/>
      <c r="L22" s="9"/>
      <c r="M22" s="9"/>
    </row>
    <row r="23" spans="1:13">
      <c r="A23" s="13" t="s">
        <v>33</v>
      </c>
      <c r="B23" s="14">
        <v>42255</v>
      </c>
      <c r="C23" s="13">
        <v>-27.74</v>
      </c>
      <c r="D23" s="13" t="s">
        <v>14</v>
      </c>
      <c r="E23" s="15"/>
      <c r="F23" s="15"/>
      <c r="G23" s="15">
        <v>-27.74</v>
      </c>
      <c r="H23" s="15"/>
      <c r="I23" s="15"/>
      <c r="J23" s="15"/>
      <c r="K23" s="15"/>
      <c r="L23" s="15"/>
      <c r="M23" s="15"/>
    </row>
    <row r="24" spans="1:13">
      <c r="A24" t="s">
        <v>34</v>
      </c>
      <c r="B24" s="2">
        <v>42255</v>
      </c>
      <c r="C24">
        <v>-190</v>
      </c>
      <c r="D24" t="s">
        <v>14</v>
      </c>
      <c r="E24" s="9"/>
      <c r="F24" s="9"/>
      <c r="G24" s="9"/>
      <c r="H24" s="9"/>
      <c r="I24" s="9"/>
      <c r="J24" s="9"/>
      <c r="K24" s="9"/>
      <c r="L24" s="9"/>
      <c r="M24" s="9"/>
    </row>
    <row r="25" spans="1:13">
      <c r="A25" t="s">
        <v>35</v>
      </c>
      <c r="B25" s="2">
        <v>42257</v>
      </c>
      <c r="C25">
        <v>-93.6</v>
      </c>
      <c r="D25" t="s">
        <v>14</v>
      </c>
      <c r="E25" s="9"/>
      <c r="F25" s="9"/>
      <c r="G25" s="9"/>
      <c r="H25" s="9"/>
      <c r="I25" s="9"/>
      <c r="J25" s="9"/>
      <c r="K25" s="9"/>
      <c r="L25" s="9"/>
      <c r="M25" s="9"/>
    </row>
    <row r="26" spans="1:13">
      <c r="A26" t="s">
        <v>36</v>
      </c>
      <c r="B26" s="2">
        <v>42258</v>
      </c>
      <c r="C26">
        <v>-77.16</v>
      </c>
      <c r="D26" t="s">
        <v>14</v>
      </c>
      <c r="E26" s="9"/>
      <c r="F26" s="9"/>
      <c r="G26" s="9"/>
      <c r="H26" s="9"/>
      <c r="I26" s="9"/>
      <c r="J26" s="9"/>
      <c r="K26" s="9"/>
      <c r="L26" s="9"/>
      <c r="M26" s="9"/>
    </row>
    <row r="27" spans="1:13">
      <c r="A27" t="s">
        <v>37</v>
      </c>
      <c r="B27" s="2">
        <v>42258</v>
      </c>
      <c r="C27">
        <v>-50.22</v>
      </c>
      <c r="D27" t="s">
        <v>14</v>
      </c>
      <c r="E27" s="9"/>
      <c r="F27" s="9"/>
      <c r="G27" s="9"/>
      <c r="H27" s="9"/>
      <c r="I27" s="9"/>
      <c r="J27" s="9"/>
      <c r="K27" s="9"/>
      <c r="L27" s="9"/>
      <c r="M27" s="9"/>
    </row>
    <row r="28" spans="1:13">
      <c r="A28" s="13" t="s">
        <v>38</v>
      </c>
      <c r="B28" s="14">
        <v>42263</v>
      </c>
      <c r="C28" s="13">
        <v>-40.35</v>
      </c>
      <c r="D28" s="13" t="s">
        <v>14</v>
      </c>
      <c r="E28" s="15"/>
      <c r="F28" s="15"/>
      <c r="G28" s="15"/>
      <c r="H28" s="15"/>
      <c r="I28" s="15"/>
      <c r="J28" s="15"/>
      <c r="K28" s="15"/>
      <c r="L28" s="15"/>
      <c r="M28" s="15">
        <v>-40.35</v>
      </c>
    </row>
    <row r="29" spans="1:13">
      <c r="A29" s="13" t="s">
        <v>39</v>
      </c>
      <c r="B29" s="14">
        <v>42263</v>
      </c>
      <c r="C29" s="13">
        <v>-39.450000000000003</v>
      </c>
      <c r="D29" s="13" t="s">
        <v>14</v>
      </c>
      <c r="E29" s="15"/>
      <c r="F29" s="15"/>
      <c r="G29" s="15"/>
      <c r="H29" s="15"/>
      <c r="I29" s="15"/>
      <c r="J29" s="15"/>
      <c r="K29" s="15"/>
      <c r="L29" s="15"/>
      <c r="M29" s="15">
        <v>-39.450000000000003</v>
      </c>
    </row>
    <row r="30" spans="1:13">
      <c r="A30" s="13" t="s">
        <v>40</v>
      </c>
      <c r="B30" s="14">
        <v>42265</v>
      </c>
      <c r="C30" s="13">
        <v>-15.7</v>
      </c>
      <c r="D30" s="13" t="s">
        <v>14</v>
      </c>
      <c r="E30" s="15"/>
      <c r="F30" s="15"/>
      <c r="G30" s="15"/>
      <c r="H30" s="15"/>
      <c r="I30" s="15"/>
      <c r="J30" s="15"/>
      <c r="K30" s="15"/>
      <c r="L30" s="15"/>
      <c r="M30" s="15">
        <v>-15.7</v>
      </c>
    </row>
    <row r="31" spans="1:13">
      <c r="A31" t="s">
        <v>41</v>
      </c>
      <c r="B31" s="2">
        <v>42266</v>
      </c>
      <c r="C31">
        <v>-50.85</v>
      </c>
      <c r="D31" t="s">
        <v>14</v>
      </c>
      <c r="E31" s="9"/>
      <c r="F31" s="9"/>
      <c r="G31" s="9"/>
      <c r="H31" s="9"/>
      <c r="I31" s="9"/>
      <c r="J31" s="9"/>
      <c r="K31" s="9"/>
      <c r="L31" s="9"/>
      <c r="M31" s="9"/>
    </row>
    <row r="32" spans="1:13">
      <c r="A32" t="s">
        <v>42</v>
      </c>
      <c r="B32" s="2">
        <v>42272</v>
      </c>
      <c r="C32">
        <v>-48.93</v>
      </c>
      <c r="D32" t="s">
        <v>14</v>
      </c>
      <c r="E32" s="9"/>
      <c r="F32" s="9"/>
      <c r="G32" s="9"/>
      <c r="H32" s="9"/>
      <c r="I32" s="9"/>
      <c r="J32" s="9"/>
      <c r="K32" s="9"/>
      <c r="L32" s="9"/>
      <c r="M32" s="9"/>
    </row>
    <row r="33" spans="1:13">
      <c r="A33" t="s">
        <v>43</v>
      </c>
      <c r="B33" s="2">
        <v>42273</v>
      </c>
      <c r="C33">
        <v>-290</v>
      </c>
      <c r="D33" t="s">
        <v>14</v>
      </c>
      <c r="E33" s="9"/>
      <c r="F33" s="9"/>
      <c r="G33" s="9"/>
      <c r="H33" s="9"/>
      <c r="I33" s="9"/>
      <c r="J33" s="9"/>
      <c r="K33" s="9"/>
      <c r="L33" s="9"/>
      <c r="M33" s="9"/>
    </row>
    <row r="34" spans="1:13">
      <c r="A34" t="s">
        <v>44</v>
      </c>
      <c r="B34" s="2">
        <v>42275</v>
      </c>
      <c r="C34">
        <v>-65</v>
      </c>
      <c r="D34" t="s">
        <v>14</v>
      </c>
      <c r="E34" s="9"/>
      <c r="F34" s="9"/>
      <c r="G34" s="9"/>
      <c r="H34" s="9"/>
      <c r="I34" s="9"/>
      <c r="J34" s="9"/>
      <c r="K34" s="9"/>
      <c r="L34" s="9"/>
      <c r="M34" s="9"/>
    </row>
    <row r="35" spans="1:13">
      <c r="A35" t="s">
        <v>45</v>
      </c>
      <c r="B35" s="2">
        <v>42275</v>
      </c>
      <c r="C35">
        <v>400</v>
      </c>
      <c r="D35" t="s">
        <v>14</v>
      </c>
      <c r="E35" s="9"/>
      <c r="F35" s="9"/>
      <c r="G35" s="9"/>
      <c r="H35" s="9"/>
      <c r="I35" s="9"/>
      <c r="J35" s="9"/>
      <c r="K35" s="9"/>
      <c r="L35" s="9"/>
      <c r="M35" s="9"/>
    </row>
    <row r="36" spans="1:13">
      <c r="A36" t="s">
        <v>81</v>
      </c>
      <c r="B36" s="2">
        <v>42275</v>
      </c>
      <c r="C36">
        <v>-9.9</v>
      </c>
      <c r="D36" t="s">
        <v>14</v>
      </c>
      <c r="E36" s="9"/>
      <c r="F36" s="9"/>
      <c r="G36" s="9">
        <v>-9.9</v>
      </c>
      <c r="H36" s="9"/>
      <c r="I36" s="9"/>
      <c r="J36" s="9"/>
      <c r="K36" s="9"/>
      <c r="L36" s="9"/>
      <c r="M36" s="9"/>
    </row>
    <row r="37" spans="1:13">
      <c r="A37" t="s">
        <v>80</v>
      </c>
      <c r="B37" s="2">
        <v>42275</v>
      </c>
      <c r="C37">
        <v>-19.899999999999999</v>
      </c>
      <c r="D37" t="s">
        <v>14</v>
      </c>
      <c r="E37" s="9"/>
      <c r="F37" s="9"/>
      <c r="G37" s="9">
        <v>-19.899999999999999</v>
      </c>
      <c r="H37" s="9"/>
      <c r="I37" s="9"/>
      <c r="J37" s="9"/>
      <c r="K37" s="9"/>
      <c r="L37" s="9"/>
      <c r="M37" s="9"/>
    </row>
    <row r="38" spans="1:13">
      <c r="A38" t="s">
        <v>46</v>
      </c>
      <c r="B38" s="2">
        <v>42276</v>
      </c>
      <c r="C38">
        <v>3424.97</v>
      </c>
      <c r="D38" t="s">
        <v>14</v>
      </c>
      <c r="E38" s="9"/>
      <c r="F38" s="9"/>
      <c r="G38" s="9"/>
      <c r="H38" s="9"/>
      <c r="I38" s="9"/>
      <c r="J38" s="9"/>
      <c r="K38" s="9"/>
      <c r="L38" s="9"/>
      <c r="M38" s="9"/>
    </row>
    <row r="39" spans="1:13">
      <c r="A39" t="s">
        <v>47</v>
      </c>
      <c r="B39" s="2">
        <v>42277</v>
      </c>
      <c r="C39">
        <v>0</v>
      </c>
      <c r="D39" t="s">
        <v>14</v>
      </c>
      <c r="E39" s="9"/>
      <c r="F39" s="9"/>
      <c r="G39" s="9"/>
      <c r="H39" s="9"/>
      <c r="I39" s="9"/>
      <c r="J39" s="9"/>
      <c r="K39" s="9"/>
      <c r="L39" s="9"/>
      <c r="M39" s="9"/>
    </row>
    <row r="40" spans="1:13">
      <c r="A40" s="3" t="s">
        <v>69</v>
      </c>
      <c r="B40" s="4"/>
      <c r="C40" s="3"/>
      <c r="D40" s="3"/>
      <c r="E40" s="11"/>
      <c r="F40" s="11"/>
      <c r="G40" s="11"/>
      <c r="H40" s="11"/>
      <c r="I40" s="11"/>
      <c r="J40" s="11"/>
      <c r="K40" s="11"/>
      <c r="L40" s="11"/>
      <c r="M40" s="11"/>
    </row>
    <row r="41" spans="1:13">
      <c r="A41" s="13" t="s">
        <v>70</v>
      </c>
      <c r="B41" s="6"/>
      <c r="C41" s="5"/>
      <c r="D41" s="5"/>
      <c r="E41" s="15">
        <f>0-(60+(60*53/12))</f>
        <v>-325</v>
      </c>
      <c r="F41" s="10"/>
      <c r="G41" s="10"/>
      <c r="H41" s="10"/>
      <c r="I41" s="10"/>
      <c r="J41" s="10"/>
      <c r="K41" s="10"/>
      <c r="L41" s="10"/>
      <c r="M41" s="10"/>
    </row>
    <row r="42" spans="1:13">
      <c r="A42" s="5" t="s">
        <v>71</v>
      </c>
      <c r="B42" s="6"/>
      <c r="C42" s="5"/>
      <c r="D42" s="5"/>
      <c r="E42" s="10">
        <f>0-(23*7)</f>
        <v>-161</v>
      </c>
      <c r="F42" s="10"/>
      <c r="G42" s="10"/>
      <c r="H42" s="10"/>
      <c r="I42" s="10"/>
      <c r="J42" s="10"/>
      <c r="K42" s="10"/>
      <c r="L42" s="10"/>
      <c r="M42" s="10"/>
    </row>
    <row r="43" spans="1:13">
      <c r="A43" s="13" t="s">
        <v>72</v>
      </c>
      <c r="B43" s="6"/>
      <c r="C43" s="5"/>
      <c r="D43" s="5"/>
      <c r="E43" s="10"/>
      <c r="F43" s="10"/>
      <c r="G43" s="10"/>
      <c r="H43" s="10"/>
      <c r="I43" s="10"/>
      <c r="J43" s="10"/>
      <c r="K43" s="10"/>
      <c r="L43" s="15">
        <v>-90</v>
      </c>
      <c r="M43" s="10"/>
    </row>
    <row r="44" spans="1:13">
      <c r="A44" s="5" t="s">
        <v>73</v>
      </c>
      <c r="B44" s="6"/>
      <c r="C44" s="5"/>
      <c r="D44" s="5"/>
      <c r="E44" s="10"/>
      <c r="F44" s="10"/>
      <c r="G44" s="10"/>
      <c r="H44" s="10"/>
      <c r="I44" s="10"/>
      <c r="J44" s="10"/>
      <c r="K44" s="10"/>
      <c r="L44" s="10">
        <f>0-(30+(180/12))</f>
        <v>-45</v>
      </c>
      <c r="M44" s="10"/>
    </row>
    <row r="45" spans="1:13">
      <c r="A45" s="5" t="s">
        <v>74</v>
      </c>
      <c r="B45" s="6"/>
      <c r="C45" s="5"/>
      <c r="D45" s="5"/>
      <c r="E45" s="10"/>
      <c r="F45" s="10"/>
      <c r="G45" s="10"/>
      <c r="H45" s="10"/>
      <c r="I45" s="10"/>
      <c r="J45" s="10"/>
      <c r="K45" s="10"/>
      <c r="L45" s="10">
        <f>0-(100/12)</f>
        <v>-8.3333333333333339</v>
      </c>
      <c r="M45" s="10"/>
    </row>
    <row r="46" spans="1:13">
      <c r="A46" s="5" t="s">
        <v>77</v>
      </c>
      <c r="B46" s="6"/>
      <c r="C46" s="5"/>
      <c r="D46" s="5"/>
      <c r="E46" s="10">
        <v>60</v>
      </c>
      <c r="F46" s="10"/>
      <c r="G46" s="10"/>
      <c r="H46" s="10"/>
      <c r="I46" s="10"/>
      <c r="J46" s="10"/>
      <c r="K46" s="10"/>
      <c r="L46" s="10"/>
      <c r="M46" s="10"/>
    </row>
    <row r="47" spans="1:13">
      <c r="A47" s="3" t="s">
        <v>11</v>
      </c>
      <c r="B47" s="4"/>
      <c r="C47" s="3"/>
      <c r="D47" s="3"/>
      <c r="E47" s="11"/>
      <c r="F47" s="11"/>
      <c r="G47" s="11"/>
      <c r="H47" s="11"/>
      <c r="I47" s="11"/>
      <c r="J47" s="11"/>
      <c r="K47" s="11"/>
      <c r="L47" s="11"/>
      <c r="M47" s="11"/>
    </row>
    <row r="48" spans="1:13">
      <c r="A48" s="5" t="s">
        <v>75</v>
      </c>
      <c r="B48" s="6"/>
      <c r="C48" s="5"/>
      <c r="D48" s="5"/>
      <c r="E48" s="10"/>
      <c r="F48" s="10"/>
      <c r="G48" s="10"/>
      <c r="H48" s="10"/>
      <c r="I48" s="10"/>
      <c r="J48" s="10"/>
      <c r="K48" s="10"/>
      <c r="L48" s="10">
        <f>0-((250+70)/12)</f>
        <v>-26.666666666666668</v>
      </c>
      <c r="M48" s="10"/>
    </row>
    <row r="49" spans="1:13">
      <c r="A49" s="5" t="s">
        <v>76</v>
      </c>
      <c r="B49" s="6"/>
      <c r="C49" s="5"/>
      <c r="D49" s="5"/>
      <c r="E49" s="10"/>
      <c r="F49" s="10"/>
      <c r="G49" s="10"/>
      <c r="H49" s="10"/>
      <c r="I49" s="10"/>
      <c r="J49" s="10"/>
      <c r="K49" s="10"/>
      <c r="L49" s="10">
        <f>0-(120/12)</f>
        <v>-10</v>
      </c>
      <c r="M49" s="10"/>
    </row>
    <row r="50" spans="1:13">
      <c r="A50" s="5" t="s">
        <v>93</v>
      </c>
      <c r="B50" s="6"/>
      <c r="C50" s="5"/>
      <c r="D50" s="5"/>
      <c r="E50" s="10"/>
      <c r="F50" s="10"/>
      <c r="G50" s="10"/>
      <c r="H50" s="10"/>
      <c r="I50" s="10"/>
      <c r="J50" s="10"/>
      <c r="K50" s="10"/>
      <c r="L50" s="10">
        <f>0-(170/12)</f>
        <v>-14.166666666666666</v>
      </c>
      <c r="M50" s="10"/>
    </row>
    <row r="51" spans="1:13">
      <c r="A51" s="5" t="s">
        <v>94</v>
      </c>
      <c r="B51" s="6"/>
      <c r="C51" s="5"/>
      <c r="D51" s="5"/>
      <c r="E51" s="10"/>
      <c r="F51" s="10"/>
      <c r="G51" s="10"/>
      <c r="H51" s="10"/>
      <c r="I51" s="10"/>
      <c r="J51" s="10"/>
      <c r="K51" s="10"/>
      <c r="L51" s="10">
        <f>0-(95/12)</f>
        <v>-7.916666666666667</v>
      </c>
      <c r="M51" s="10"/>
    </row>
    <row r="52" spans="1:13">
      <c r="A52" s="13" t="s">
        <v>78</v>
      </c>
      <c r="B52" s="14"/>
      <c r="C52" s="13"/>
      <c r="D52" s="13"/>
      <c r="E52" s="15"/>
      <c r="F52" s="15"/>
      <c r="G52" s="15"/>
      <c r="H52" s="15"/>
      <c r="I52" s="15"/>
      <c r="J52" s="15"/>
      <c r="K52" s="15"/>
      <c r="L52" s="15">
        <f>0-((366/4)*11)/12</f>
        <v>-83.875</v>
      </c>
      <c r="M52" s="15"/>
    </row>
    <row r="53" spans="1:13">
      <c r="A53" s="3" t="s">
        <v>66</v>
      </c>
      <c r="B53" s="4"/>
      <c r="C53" s="3"/>
      <c r="D53" s="3"/>
      <c r="E53" s="11"/>
      <c r="F53" s="11"/>
      <c r="G53" s="11"/>
      <c r="H53" s="11"/>
      <c r="I53" s="11"/>
      <c r="J53" s="11"/>
      <c r="K53" s="11"/>
      <c r="L53" s="11"/>
      <c r="M53" s="11"/>
    </row>
    <row r="54" spans="1:13">
      <c r="A54" s="5" t="s">
        <v>67</v>
      </c>
      <c r="B54" s="6"/>
      <c r="C54" s="5"/>
      <c r="D54" s="5"/>
      <c r="E54" s="10"/>
      <c r="F54" s="10"/>
      <c r="G54" s="10"/>
      <c r="H54" s="10">
        <v>-770</v>
      </c>
      <c r="I54" s="10"/>
      <c r="J54" s="10"/>
      <c r="K54" s="10"/>
      <c r="L54" s="10"/>
      <c r="M54" s="10"/>
    </row>
    <row r="55" spans="1:13">
      <c r="A55" s="3" t="s">
        <v>63</v>
      </c>
      <c r="B55" s="4"/>
      <c r="C55" s="3"/>
      <c r="D55" s="3"/>
      <c r="E55" s="11"/>
      <c r="F55" s="11"/>
      <c r="G55" s="11"/>
      <c r="H55" s="11"/>
      <c r="I55" s="11"/>
      <c r="J55" s="11"/>
      <c r="K55" s="11"/>
      <c r="L55" s="11"/>
      <c r="M55" s="11"/>
    </row>
    <row r="56" spans="1:13">
      <c r="A56" s="5" t="s">
        <v>64</v>
      </c>
      <c r="B56" s="6"/>
      <c r="C56" s="5"/>
      <c r="D56" s="5"/>
      <c r="E56" s="10"/>
      <c r="F56" s="10">
        <f>0-(1070+28)</f>
        <v>-1098</v>
      </c>
      <c r="G56" s="10"/>
      <c r="H56" s="10"/>
      <c r="I56" s="10"/>
      <c r="J56" s="10"/>
      <c r="K56" s="10"/>
      <c r="L56" s="10"/>
      <c r="M56" s="10"/>
    </row>
    <row r="57" spans="1:13">
      <c r="A57" s="5" t="s">
        <v>65</v>
      </c>
      <c r="B57" s="6"/>
      <c r="C57" s="5"/>
      <c r="D57" s="5"/>
      <c r="E57" s="10"/>
      <c r="F57" s="10">
        <f>0-400/12</f>
        <v>-33.333333333333336</v>
      </c>
      <c r="G57" s="10"/>
      <c r="H57" s="10"/>
      <c r="I57" s="10"/>
      <c r="J57" s="10"/>
      <c r="K57" s="10"/>
      <c r="L57" s="10"/>
      <c r="M57" s="10"/>
    </row>
    <row r="58" spans="1:13">
      <c r="A58" s="5" t="s">
        <v>68</v>
      </c>
      <c r="B58" s="6"/>
      <c r="C58" s="5"/>
      <c r="D58" s="5"/>
      <c r="E58" s="10"/>
      <c r="F58" s="10">
        <v>-100</v>
      </c>
      <c r="G58" s="10"/>
      <c r="H58" s="10"/>
      <c r="I58" s="10"/>
      <c r="J58" s="10"/>
      <c r="K58" s="10"/>
      <c r="L58" s="10"/>
      <c r="M58" s="10"/>
    </row>
    <row r="59" spans="1:13">
      <c r="A59" s="5" t="s">
        <v>48</v>
      </c>
      <c r="B59" s="6"/>
      <c r="C59" s="5"/>
      <c r="D59" s="5"/>
      <c r="E59" s="10"/>
      <c r="F59" s="10">
        <f>0-50/2</f>
        <v>-25</v>
      </c>
      <c r="G59" s="10"/>
      <c r="H59" s="10"/>
      <c r="I59" s="10"/>
      <c r="J59" s="10"/>
      <c r="K59" s="10"/>
      <c r="L59" s="10"/>
      <c r="M59" s="10"/>
    </row>
    <row r="60" spans="1:13">
      <c r="A60" s="5" t="s">
        <v>49</v>
      </c>
      <c r="B60" s="6"/>
      <c r="C60" s="5"/>
      <c r="D60" s="5"/>
      <c r="E60" s="10"/>
      <c r="F60" s="10">
        <f>0-370/2</f>
        <v>-185</v>
      </c>
      <c r="G60" s="10"/>
      <c r="H60" s="10"/>
      <c r="I60" s="10"/>
      <c r="J60" s="10"/>
      <c r="K60" s="10"/>
      <c r="L60" s="10"/>
      <c r="M60" s="10"/>
    </row>
    <row r="61" spans="1:13">
      <c r="A61" s="3" t="s">
        <v>58</v>
      </c>
      <c r="B61" s="4"/>
      <c r="C61" s="3"/>
      <c r="D61" s="3"/>
      <c r="E61" s="11"/>
      <c r="F61" s="11"/>
      <c r="G61" s="11"/>
      <c r="H61" s="11"/>
      <c r="I61" s="11"/>
      <c r="J61" s="11"/>
      <c r="K61" s="11"/>
      <c r="L61" s="11"/>
      <c r="M61" s="11"/>
    </row>
    <row r="62" spans="1:13" s="7" customFormat="1">
      <c r="A62" s="5" t="s">
        <v>61</v>
      </c>
      <c r="B62" s="6"/>
      <c r="C62" s="5"/>
      <c r="D62" s="5"/>
      <c r="E62" s="10"/>
      <c r="F62" s="10"/>
      <c r="G62" s="10"/>
      <c r="H62" s="10"/>
      <c r="I62" s="10">
        <v>-85</v>
      </c>
      <c r="J62" s="10"/>
      <c r="K62" s="10"/>
      <c r="L62" s="10"/>
      <c r="M62" s="10"/>
    </row>
    <row r="63" spans="1:13" s="7" customFormat="1">
      <c r="A63" s="5" t="s">
        <v>60</v>
      </c>
      <c r="B63" s="6"/>
      <c r="C63" s="5"/>
      <c r="D63" s="5"/>
      <c r="E63" s="10"/>
      <c r="F63" s="10"/>
      <c r="G63" s="10"/>
      <c r="H63" s="10"/>
      <c r="I63" s="10">
        <f>0-(660/12)</f>
        <v>-55</v>
      </c>
      <c r="J63" s="10"/>
      <c r="K63" s="10"/>
      <c r="L63" s="10"/>
      <c r="M63" s="10"/>
    </row>
    <row r="64" spans="1:13" s="7" customFormat="1">
      <c r="A64" s="13" t="s">
        <v>59</v>
      </c>
      <c r="B64" s="14"/>
      <c r="C64" s="13"/>
      <c r="D64" s="13"/>
      <c r="E64" s="15"/>
      <c r="F64" s="15"/>
      <c r="G64" s="15"/>
      <c r="H64" s="15"/>
      <c r="I64" s="15">
        <v>-140</v>
      </c>
      <c r="J64" s="15"/>
      <c r="K64" s="15"/>
      <c r="L64" s="15"/>
      <c r="M64" s="15"/>
    </row>
    <row r="65" spans="1:13">
      <c r="A65" s="3" t="s">
        <v>50</v>
      </c>
      <c r="B65" s="4"/>
      <c r="C65" s="3"/>
      <c r="D65" s="3"/>
      <c r="E65" s="11"/>
      <c r="F65" s="11"/>
      <c r="G65" s="11"/>
      <c r="H65" s="11"/>
      <c r="I65" s="11"/>
      <c r="J65" s="11"/>
      <c r="K65" s="11"/>
      <c r="L65" s="11"/>
      <c r="M65" s="11"/>
    </row>
    <row r="66" spans="1:13">
      <c r="A66" s="5" t="s">
        <v>79</v>
      </c>
      <c r="B66" s="6"/>
      <c r="C66" s="5"/>
      <c r="D66" s="5"/>
      <c r="E66" s="10"/>
      <c r="F66" s="10"/>
      <c r="G66" s="10"/>
      <c r="H66" s="10"/>
      <c r="I66" s="10"/>
      <c r="J66" s="10">
        <v>-212</v>
      </c>
      <c r="K66" s="10"/>
      <c r="L66" s="10"/>
      <c r="M66" s="10"/>
    </row>
    <row r="67" spans="1:13">
      <c r="A67" s="16" t="s">
        <v>51</v>
      </c>
      <c r="B67" s="17">
        <v>42277</v>
      </c>
      <c r="C67" s="16">
        <v>-293.25</v>
      </c>
      <c r="D67" s="16" t="s">
        <v>14</v>
      </c>
      <c r="E67" s="18"/>
      <c r="F67" s="18"/>
      <c r="G67" s="18"/>
      <c r="H67" s="18"/>
      <c r="I67" s="18"/>
      <c r="J67" s="18">
        <v>-293.25</v>
      </c>
      <c r="K67" s="18"/>
      <c r="L67" s="18"/>
      <c r="M67" s="18"/>
    </row>
    <row r="68" spans="1:13">
      <c r="A68" s="5" t="s">
        <v>52</v>
      </c>
      <c r="B68" s="6">
        <v>42277</v>
      </c>
      <c r="C68" s="5">
        <v>-6.12</v>
      </c>
      <c r="D68" s="5" t="s">
        <v>14</v>
      </c>
      <c r="E68" s="10"/>
      <c r="F68" s="10"/>
      <c r="G68" s="10"/>
      <c r="H68" s="10"/>
      <c r="I68" s="10"/>
      <c r="J68" s="10">
        <v>-6.12</v>
      </c>
      <c r="K68" s="10"/>
      <c r="L68" s="10"/>
      <c r="M68" s="10"/>
    </row>
    <row r="69" spans="1:13">
      <c r="A69" s="5" t="s">
        <v>53</v>
      </c>
      <c r="B69" s="6">
        <v>42277</v>
      </c>
      <c r="C69" s="5">
        <v>-11.16</v>
      </c>
      <c r="D69" s="5" t="s">
        <v>14</v>
      </c>
      <c r="E69" s="10"/>
      <c r="F69" s="10"/>
      <c r="G69" s="10"/>
      <c r="H69" s="10"/>
      <c r="I69" s="10"/>
      <c r="J69" s="10">
        <v>-11.16</v>
      </c>
      <c r="K69" s="10"/>
      <c r="L69" s="10"/>
      <c r="M69" s="10"/>
    </row>
    <row r="70" spans="1:13">
      <c r="A70" s="5" t="s">
        <v>54</v>
      </c>
      <c r="B70" s="6">
        <v>42277</v>
      </c>
      <c r="C70" s="5">
        <v>-5.01</v>
      </c>
      <c r="D70" s="5" t="s">
        <v>14</v>
      </c>
      <c r="E70" s="10"/>
      <c r="F70" s="10"/>
      <c r="G70" s="10"/>
      <c r="H70" s="10"/>
      <c r="I70" s="10"/>
      <c r="J70" s="10">
        <v>-5.01</v>
      </c>
      <c r="K70" s="10"/>
      <c r="L70" s="10"/>
      <c r="M70" s="10"/>
    </row>
    <row r="71" spans="1:13">
      <c r="A71" s="5" t="s">
        <v>55</v>
      </c>
      <c r="B71" s="6">
        <v>42277</v>
      </c>
      <c r="C71" s="5">
        <v>-5.73</v>
      </c>
      <c r="D71" s="5" t="s">
        <v>14</v>
      </c>
      <c r="E71" s="10"/>
      <c r="F71" s="10"/>
      <c r="G71" s="10"/>
      <c r="H71" s="10"/>
      <c r="I71" s="10"/>
      <c r="J71" s="10">
        <v>-5.73</v>
      </c>
      <c r="K71" s="10"/>
      <c r="L71" s="10"/>
      <c r="M71" s="10"/>
    </row>
    <row r="72" spans="1:13">
      <c r="A72" s="5" t="s">
        <v>56</v>
      </c>
      <c r="B72" s="6">
        <v>42277</v>
      </c>
      <c r="C72" s="5">
        <v>-3.51</v>
      </c>
      <c r="D72" s="5" t="s">
        <v>14</v>
      </c>
      <c r="E72" s="10"/>
      <c r="F72" s="10"/>
      <c r="G72" s="10"/>
      <c r="H72" s="10"/>
      <c r="I72" s="10"/>
      <c r="J72" s="10">
        <v>-3.51</v>
      </c>
      <c r="K72" s="10"/>
      <c r="L72" s="10"/>
      <c r="M72" s="10"/>
    </row>
    <row r="73" spans="1:13">
      <c r="A73" t="s">
        <v>57</v>
      </c>
      <c r="E73" s="9"/>
      <c r="F73" s="9"/>
      <c r="G73" s="9"/>
      <c r="H73" s="9"/>
      <c r="I73" s="9"/>
      <c r="J73" s="9"/>
      <c r="K73" s="9"/>
      <c r="L73" s="9"/>
      <c r="M73" s="9"/>
    </row>
    <row r="74" spans="1:13">
      <c r="E74" s="9">
        <f>SUM(E2:E72)</f>
        <v>-426</v>
      </c>
      <c r="F74" s="9">
        <f>SUM(F2:F72)</f>
        <v>-1441.3333333333333</v>
      </c>
      <c r="G74" s="9">
        <f>SUM(G2:G72)</f>
        <v>-168.52</v>
      </c>
      <c r="H74" s="9">
        <f>SUM(H2:H72)</f>
        <v>-770</v>
      </c>
      <c r="I74" s="9">
        <f>SUM(I2:I72)</f>
        <v>-280</v>
      </c>
      <c r="J74" s="9">
        <f>SUM(J2:J72)</f>
        <v>-536.78</v>
      </c>
      <c r="K74" s="9">
        <f>SUM(K2:K72)</f>
        <v>-172.32999999999998</v>
      </c>
      <c r="L74" s="9">
        <f>SUM(L2:L72)</f>
        <v>-285.95833333333331</v>
      </c>
      <c r="M74" s="9">
        <f>SUM(M2:M72)</f>
        <v>-255.5</v>
      </c>
    </row>
    <row r="75" spans="1:13">
      <c r="J75" s="21">
        <f>J74+M80</f>
        <v>-376.78</v>
      </c>
    </row>
    <row r="76" spans="1:13">
      <c r="M76" s="9">
        <f>SUM(E74:M74)</f>
        <v>-4336.4216666666671</v>
      </c>
    </row>
    <row r="77" spans="1:13">
      <c r="J77" t="s">
        <v>89</v>
      </c>
      <c r="M77" s="9"/>
    </row>
    <row r="78" spans="1:13">
      <c r="J78" s="13" t="s">
        <v>83</v>
      </c>
      <c r="K78" s="13"/>
      <c r="L78" s="13"/>
      <c r="M78" s="18">
        <f>(293.25-145)</f>
        <v>148.25</v>
      </c>
    </row>
    <row r="79" spans="1:13">
      <c r="J79" s="13" t="s">
        <v>85</v>
      </c>
      <c r="K79" s="13"/>
      <c r="L79" s="13"/>
      <c r="M79" s="9">
        <v>60</v>
      </c>
    </row>
    <row r="80" spans="1:13">
      <c r="J80" s="13" t="s">
        <v>86</v>
      </c>
      <c r="K80" s="13"/>
      <c r="L80" s="13"/>
      <c r="M80" s="9">
        <v>160</v>
      </c>
    </row>
    <row r="81" spans="9:13">
      <c r="J81" s="13" t="s">
        <v>87</v>
      </c>
      <c r="K81" s="13" t="s">
        <v>88</v>
      </c>
      <c r="L81" s="13"/>
      <c r="M81" s="9">
        <v>55</v>
      </c>
    </row>
    <row r="82" spans="9:13">
      <c r="J82" s="13" t="s">
        <v>91</v>
      </c>
      <c r="K82" s="13"/>
      <c r="L82" s="13"/>
      <c r="M82" s="9">
        <f>27+9+13</f>
        <v>49</v>
      </c>
    </row>
    <row r="83" spans="9:13">
      <c r="J83" s="13" t="s">
        <v>90</v>
      </c>
      <c r="K83" s="13" t="s">
        <v>92</v>
      </c>
      <c r="L83" s="13"/>
      <c r="M83" s="9">
        <v>70</v>
      </c>
    </row>
    <row r="84" spans="9:13">
      <c r="J84" s="13" t="s">
        <v>98</v>
      </c>
      <c r="K84" s="13"/>
      <c r="L84" s="13"/>
      <c r="M84" s="9">
        <f>(53*20)/12</f>
        <v>88.333333333333329</v>
      </c>
    </row>
    <row r="85" spans="9:13">
      <c r="J85" s="13"/>
      <c r="K85" s="13"/>
      <c r="L85" s="13"/>
      <c r="M85" s="9"/>
    </row>
    <row r="86" spans="9:13">
      <c r="J86" s="13" t="s">
        <v>84</v>
      </c>
      <c r="K86" s="13"/>
      <c r="L86" s="13"/>
      <c r="M86" s="9">
        <v>83</v>
      </c>
    </row>
    <row r="87" spans="9:13">
      <c r="M87" s="9"/>
    </row>
    <row r="88" spans="9:13">
      <c r="J88" t="s">
        <v>96</v>
      </c>
      <c r="M88" s="9">
        <f>M76+SUM(M78:M86)</f>
        <v>-3622.8383333333336</v>
      </c>
    </row>
    <row r="89" spans="9:13">
      <c r="J89" t="s">
        <v>97</v>
      </c>
      <c r="M89" s="9">
        <v>3300</v>
      </c>
    </row>
    <row r="90" spans="9:13">
      <c r="J90" s="20" t="s">
        <v>95</v>
      </c>
      <c r="M90" s="19">
        <f xml:space="preserve"> 0-(-M89-M88)</f>
        <v>-322.83833333333359</v>
      </c>
    </row>
    <row r="92" spans="9:13">
      <c r="I92" t="s">
        <v>99</v>
      </c>
      <c r="L92" s="21">
        <f>I63+F57+I62+L50+J68+J69+J70+J71+J72</f>
        <v>-219.02999999999997</v>
      </c>
    </row>
    <row r="93" spans="9:13">
      <c r="J93" t="s">
        <v>100</v>
      </c>
      <c r="L93" s="21">
        <f>L92*12</f>
        <v>-2628.3599999999997</v>
      </c>
    </row>
    <row r="94" spans="9:13">
      <c r="J94" t="s">
        <v>101</v>
      </c>
      <c r="L94" s="21">
        <f>3400+L93</f>
        <v>771.64000000000033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PUCON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Scherer</dc:creator>
  <cp:lastModifiedBy>Wolfgang Scherer</cp:lastModifiedBy>
  <dcterms:created xsi:type="dcterms:W3CDTF">2015-10-11T19:06:26Z</dcterms:created>
  <dcterms:modified xsi:type="dcterms:W3CDTF">2015-10-19T20:44:43Z</dcterms:modified>
</cp:coreProperties>
</file>