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F:\prg\Software\node.js\Accounting\"/>
    </mc:Choice>
  </mc:AlternateContent>
  <bookViews>
    <workbookView xWindow="0" yWindow="0" windowWidth="20430" windowHeight="6600"/>
  </bookViews>
  <sheets>
    <sheet name="CCTASK" sheetId="1" r:id="rId1"/>
    <sheet name="Tarife" sheetId="4" r:id="rId2"/>
  </sheets>
  <externalReferences>
    <externalReference r:id="rId3"/>
  </externalReferences>
  <definedNames>
    <definedName name="_xlnm._FilterDatabase" localSheetId="0" hidden="1">CCTASK!$A$1:$O$893</definedName>
    <definedName name="APIDS">#REF!</definedName>
    <definedName name="ELGASPOCAPLT3">'[1]Zusatz-Informationen'!$J$6</definedName>
    <definedName name="ELGASPOCGSUT1">'[1]Zusatz-Informationen'!$G$6</definedName>
    <definedName name="ELGASPOCGSUT2">'[1]Zusatz-Informationen'!$H$6</definedName>
    <definedName name="ELGASPOCGSUT3">'[1]Zusatz-Informationen'!$I$6</definedName>
    <definedName name="ELGASPOCPTSUM">'[1]Zusatz-Informationen'!$K$6</definedName>
    <definedName name="GKFAKT">[1]Parameter!$F$9</definedName>
    <definedName name="JAHRKURZZS">Tarife!$D$4:$D$90</definedName>
    <definedName name="JAHRPT">[1]Parameter!$F$8</definedName>
    <definedName name="JAHRRATES">Tarife!$E$93:$E$104</definedName>
    <definedName name="JAHRTARKLASSES">Tarife!$C$93:$C$104</definedName>
    <definedName name="JAHRUSRATES">Tarife!$F$4:$F$90</definedName>
    <definedName name="LEISTUNGSKOSTEN">#REF!</definedName>
    <definedName name="LEISTUNGSPHASEN">#REF!</definedName>
    <definedName name="LEISTUNGSPT">#REF!</definedName>
    <definedName name="LEISTUNGSPTSUMMEN">#REF!</definedName>
    <definedName name="OPERCLRCUCCNETTO">'[1]Zusatz-Informationen'!$P$21</definedName>
    <definedName name="OPERCLRCUCCPT">'[1]Zusatz-Informationen'!$M$21</definedName>
    <definedName name="RATES">Tarife!$E$93:$E$98</definedName>
    <definedName name="TAGSAETZE">[1]Parameter!$D$7:$D$10</definedName>
    <definedName name="TAGSTUNDEN">[1]Parameter!$F$6</definedName>
    <definedName name="TARIFKLASSEN">[1]Parameter!$B$7:$B$10</definedName>
    <definedName name="TARKLASSES">Tarife!$B$93:$B$98</definedName>
    <definedName name="USKURZZS">Tarife!$B$4:$B$42</definedName>
    <definedName name="USRATES">Tarife!$F$4:$F$42</definedName>
    <definedName name="ZUSCHLAGSUMME">'[1]Gesamtaufstellung 2017'!$G$40</definedName>
  </definedNames>
  <calcPr calcId="152511"/>
</workbook>
</file>

<file path=xl/calcChain.xml><?xml version="1.0" encoding="utf-8"?>
<calcChain xmlns="http://schemas.openxmlformats.org/spreadsheetml/2006/main">
  <c r="J28" i="1" l="1"/>
  <c r="I28" i="1"/>
  <c r="I676" i="1" l="1"/>
  <c r="J676" i="1" s="1"/>
  <c r="I675" i="1"/>
  <c r="J675" i="1" s="1"/>
  <c r="I144" i="1"/>
  <c r="J144" i="1" s="1"/>
  <c r="C44" i="4"/>
  <c r="F44" i="4"/>
  <c r="D44" i="4"/>
  <c r="I11" i="1" s="1"/>
  <c r="J11" i="1" s="1"/>
  <c r="H778" i="1" l="1"/>
  <c r="H790" i="1" l="1"/>
  <c r="H794" i="1"/>
  <c r="H797" i="1"/>
  <c r="H800" i="1"/>
  <c r="H803" i="1"/>
  <c r="H806" i="1"/>
  <c r="H809" i="1"/>
  <c r="H812" i="1"/>
  <c r="H815" i="1"/>
  <c r="H818" i="1"/>
  <c r="H821" i="1"/>
  <c r="H824" i="1"/>
  <c r="H832" i="1"/>
  <c r="H835" i="1"/>
  <c r="H838" i="1"/>
  <c r="H841" i="1"/>
  <c r="H844" i="1"/>
  <c r="H847" i="1"/>
  <c r="H850" i="1"/>
  <c r="H853" i="1"/>
  <c r="H856" i="1"/>
  <c r="H859" i="1"/>
  <c r="H862" i="1"/>
  <c r="H865" i="1"/>
  <c r="H868" i="1"/>
  <c r="H871" i="1"/>
  <c r="H781" i="1"/>
  <c r="H875" i="1"/>
  <c r="H889" i="1"/>
  <c r="H774" i="1"/>
  <c r="F63" i="4"/>
  <c r="C63" i="4"/>
  <c r="D63" i="4"/>
  <c r="F21" i="4"/>
  <c r="D21" i="4"/>
  <c r="I880" i="1" l="1"/>
  <c r="J880" i="1" s="1"/>
  <c r="I884" i="1"/>
  <c r="J884" i="1" s="1"/>
  <c r="I877" i="1"/>
  <c r="J877" i="1" s="1"/>
  <c r="I881" i="1"/>
  <c r="J881" i="1" s="1"/>
  <c r="I885" i="1"/>
  <c r="J885" i="1" s="1"/>
  <c r="I876" i="1"/>
  <c r="J876" i="1" s="1"/>
  <c r="I879" i="1"/>
  <c r="J879" i="1" s="1"/>
  <c r="I883" i="1"/>
  <c r="J883" i="1" s="1"/>
  <c r="I887" i="1"/>
  <c r="J887" i="1" s="1"/>
  <c r="I892" i="1"/>
  <c r="J892" i="1" s="1"/>
  <c r="I878" i="1"/>
  <c r="J878" i="1" s="1"/>
  <c r="I882" i="1"/>
  <c r="J882" i="1" s="1"/>
  <c r="I886" i="1"/>
  <c r="J886" i="1" s="1"/>
  <c r="I891" i="1"/>
  <c r="J891" i="1" s="1"/>
  <c r="I788" i="1"/>
  <c r="J788" i="1" s="1"/>
  <c r="I828" i="1"/>
  <c r="J828" i="1" s="1"/>
  <c r="I866" i="1"/>
  <c r="J866" i="1" s="1"/>
  <c r="I860" i="1"/>
  <c r="J860" i="1" s="1"/>
  <c r="I848" i="1"/>
  <c r="J848" i="1" s="1"/>
  <c r="I836" i="1"/>
  <c r="J836" i="1" s="1"/>
  <c r="I829" i="1"/>
  <c r="J829" i="1" s="1"/>
  <c r="I816" i="1"/>
  <c r="J816" i="1" s="1"/>
  <c r="I804" i="1"/>
  <c r="J804" i="1" s="1"/>
  <c r="I826" i="1"/>
  <c r="J826" i="1" s="1"/>
  <c r="I869" i="1"/>
  <c r="J869" i="1" s="1"/>
  <c r="I857" i="1"/>
  <c r="J857" i="1" s="1"/>
  <c r="I839" i="1"/>
  <c r="J839" i="1" s="1"/>
  <c r="I819" i="1"/>
  <c r="J819" i="1" s="1"/>
  <c r="I807" i="1"/>
  <c r="J807" i="1" s="1"/>
  <c r="I795" i="1"/>
  <c r="J795" i="1" s="1"/>
  <c r="I872" i="1"/>
  <c r="J872" i="1" s="1"/>
  <c r="I854" i="1"/>
  <c r="J854" i="1" s="1"/>
  <c r="I842" i="1"/>
  <c r="J842" i="1" s="1"/>
  <c r="I825" i="1"/>
  <c r="J825" i="1" s="1"/>
  <c r="I822" i="1"/>
  <c r="J822" i="1" s="1"/>
  <c r="I810" i="1"/>
  <c r="J810" i="1" s="1"/>
  <c r="I798" i="1"/>
  <c r="J798" i="1" s="1"/>
  <c r="I830" i="1"/>
  <c r="J830" i="1" s="1"/>
  <c r="I863" i="1"/>
  <c r="J863" i="1" s="1"/>
  <c r="I851" i="1"/>
  <c r="J851" i="1" s="1"/>
  <c r="I845" i="1"/>
  <c r="J845" i="1" s="1"/>
  <c r="I833" i="1"/>
  <c r="J833" i="1" s="1"/>
  <c r="I827" i="1"/>
  <c r="J827" i="1" s="1"/>
  <c r="I813" i="1"/>
  <c r="J813" i="1" s="1"/>
  <c r="I801" i="1"/>
  <c r="J801" i="1" s="1"/>
  <c r="I773" i="1"/>
  <c r="J773" i="1" s="1"/>
  <c r="I783" i="1"/>
  <c r="J783" i="1" s="1"/>
  <c r="I779" i="1"/>
  <c r="J779" i="1" s="1"/>
  <c r="I784" i="1"/>
  <c r="J784" i="1" s="1"/>
  <c r="I791" i="1"/>
  <c r="J791" i="1" s="1"/>
  <c r="I776" i="1"/>
  <c r="J776" i="1" s="1"/>
  <c r="H874" i="1"/>
  <c r="H793" i="1"/>
  <c r="C49" i="4" l="1"/>
  <c r="F49" i="4" s="1"/>
  <c r="D49" i="4"/>
  <c r="H18" i="1" l="1"/>
  <c r="F22" i="4"/>
  <c r="I220" i="1" s="1"/>
  <c r="J220" i="1" s="1"/>
  <c r="D22" i="4"/>
  <c r="H141" i="1"/>
  <c r="I141" i="1" s="1"/>
  <c r="H138" i="1"/>
  <c r="I138" i="1" s="1"/>
  <c r="I10" i="1" l="1"/>
  <c r="J10" i="1" s="1"/>
  <c r="I139" i="1"/>
  <c r="J139" i="1" s="1"/>
  <c r="I134" i="1"/>
  <c r="J134" i="1" s="1"/>
  <c r="H137" i="1"/>
  <c r="I137" i="1" s="1"/>
  <c r="H215" i="1" l="1"/>
  <c r="I215" i="1" s="1"/>
  <c r="H150" i="1"/>
  <c r="H214" i="1" l="1"/>
  <c r="I214" i="1" s="1"/>
  <c r="D42" i="4"/>
  <c r="D43" i="4"/>
  <c r="F43" i="4"/>
  <c r="I217" i="1" l="1"/>
  <c r="J217" i="1" s="1"/>
  <c r="I143" i="1"/>
  <c r="J143" i="1" s="1"/>
  <c r="I213" i="1"/>
  <c r="J213" i="1" s="1"/>
  <c r="J226" i="1"/>
  <c r="J225" i="1" s="1"/>
  <c r="J224" i="1" s="1"/>
  <c r="H226" i="1"/>
  <c r="I226" i="1" s="1"/>
  <c r="I227" i="1"/>
  <c r="H222" i="1"/>
  <c r="H146" i="1"/>
  <c r="H225" i="1" l="1"/>
  <c r="I475" i="1"/>
  <c r="J472" i="1" s="1"/>
  <c r="H445" i="1"/>
  <c r="H617" i="1"/>
  <c r="H610" i="1"/>
  <c r="H604" i="1"/>
  <c r="I603" i="1"/>
  <c r="H597" i="1"/>
  <c r="H590" i="1"/>
  <c r="H584" i="1"/>
  <c r="H579" i="1"/>
  <c r="H575" i="1"/>
  <c r="H569" i="1"/>
  <c r="H566" i="1"/>
  <c r="H560" i="1"/>
  <c r="I559" i="1"/>
  <c r="J558" i="1"/>
  <c r="H558" i="1"/>
  <c r="I558" i="1" s="1"/>
  <c r="H552" i="1"/>
  <c r="H546" i="1"/>
  <c r="I544" i="1"/>
  <c r="H538" i="1"/>
  <c r="H531" i="1"/>
  <c r="H525" i="1"/>
  <c r="H521" i="1"/>
  <c r="H515" i="1"/>
  <c r="H511" i="1"/>
  <c r="H505" i="1"/>
  <c r="H499" i="1"/>
  <c r="H493" i="1"/>
  <c r="H486" i="1"/>
  <c r="H481" i="1"/>
  <c r="H479" i="1"/>
  <c r="H477" i="1"/>
  <c r="H448" i="1"/>
  <c r="H442" i="1"/>
  <c r="F65" i="4"/>
  <c r="I447" i="1" s="1"/>
  <c r="J447" i="1" s="1"/>
  <c r="C65" i="4"/>
  <c r="D65" i="4"/>
  <c r="H439" i="1"/>
  <c r="I462" i="1"/>
  <c r="H454" i="1"/>
  <c r="H451" i="1"/>
  <c r="C89" i="4"/>
  <c r="F89" i="4" s="1"/>
  <c r="I467" i="1" s="1"/>
  <c r="J467" i="1" s="1"/>
  <c r="D89" i="4"/>
  <c r="F88" i="4"/>
  <c r="C88" i="4"/>
  <c r="D88" i="4"/>
  <c r="F87" i="4"/>
  <c r="I468" i="1" s="1"/>
  <c r="J468" i="1" s="1"/>
  <c r="C87" i="4"/>
  <c r="D87" i="4"/>
  <c r="D86" i="4"/>
  <c r="D85" i="4"/>
  <c r="D84" i="4"/>
  <c r="F84" i="4"/>
  <c r="F85" i="4"/>
  <c r="F86" i="4"/>
  <c r="C84" i="4"/>
  <c r="C85" i="4"/>
  <c r="C86" i="4"/>
  <c r="I466" i="1"/>
  <c r="J466" i="1" s="1"/>
  <c r="H463" i="1"/>
  <c r="H472" i="1"/>
  <c r="H623" i="1"/>
  <c r="I444" i="1" l="1"/>
  <c r="J444" i="1" s="1"/>
  <c r="I453" i="1"/>
  <c r="J453" i="1" s="1"/>
  <c r="I441" i="1"/>
  <c r="J441" i="1" s="1"/>
  <c r="I450" i="1"/>
  <c r="J450" i="1" s="1"/>
  <c r="I225" i="1"/>
  <c r="H224" i="1"/>
  <c r="I224" i="1" s="1"/>
  <c r="I472" i="1"/>
  <c r="I469" i="1"/>
  <c r="J469" i="1" s="1"/>
  <c r="H438" i="1"/>
  <c r="I473" i="1"/>
  <c r="I474" i="1"/>
  <c r="I465" i="1"/>
  <c r="J465" i="1" s="1"/>
  <c r="I464" i="1"/>
  <c r="J464" i="1" s="1"/>
  <c r="I623" i="1"/>
  <c r="H145" i="1" l="1"/>
  <c r="H221" i="1"/>
  <c r="H627" i="1" l="1"/>
  <c r="H634" i="1"/>
  <c r="H631" i="1"/>
  <c r="H636" i="1"/>
  <c r="H625" i="1"/>
  <c r="H629" i="1"/>
  <c r="H624" i="1" l="1"/>
  <c r="H633" i="1"/>
  <c r="J135" i="1"/>
  <c r="J331" i="1"/>
  <c r="J432" i="1" l="1"/>
  <c r="J23" i="1"/>
  <c r="I100" i="1" l="1"/>
  <c r="I203" i="1"/>
  <c r="I204" i="1"/>
  <c r="I206" i="1"/>
  <c r="I207" i="1"/>
  <c r="I210" i="1"/>
  <c r="I135" i="1"/>
  <c r="I136" i="1"/>
  <c r="I23" i="1"/>
  <c r="I24" i="1"/>
  <c r="I25" i="1"/>
  <c r="I26" i="1"/>
  <c r="I27" i="1"/>
  <c r="D5" i="4"/>
  <c r="D6" i="4"/>
  <c r="D7" i="4"/>
  <c r="D8" i="4"/>
  <c r="D9" i="4"/>
  <c r="D10" i="4"/>
  <c r="D11" i="4"/>
  <c r="D12" i="4"/>
  <c r="D13" i="4"/>
  <c r="D14" i="4"/>
  <c r="D15" i="4"/>
  <c r="D16" i="4"/>
  <c r="D17" i="4"/>
  <c r="D18" i="4"/>
  <c r="D19" i="4"/>
  <c r="D20" i="4"/>
  <c r="D23" i="4"/>
  <c r="D24" i="4"/>
  <c r="D25" i="4"/>
  <c r="D26" i="4"/>
  <c r="D27" i="4"/>
  <c r="D28" i="4"/>
  <c r="D29" i="4"/>
  <c r="D30" i="4"/>
  <c r="D31" i="4"/>
  <c r="D32" i="4"/>
  <c r="D33" i="4"/>
  <c r="D34" i="4"/>
  <c r="D35" i="4"/>
  <c r="D36" i="4"/>
  <c r="D37" i="4"/>
  <c r="D38" i="4"/>
  <c r="D39" i="4"/>
  <c r="D40" i="4"/>
  <c r="D41" i="4"/>
  <c r="D45" i="4"/>
  <c r="D46" i="4"/>
  <c r="D47" i="4"/>
  <c r="D48" i="4"/>
  <c r="D50" i="4"/>
  <c r="D51" i="4"/>
  <c r="D52" i="4"/>
  <c r="D53" i="4"/>
  <c r="D54" i="4"/>
  <c r="D55" i="4"/>
  <c r="D56" i="4"/>
  <c r="D57" i="4"/>
  <c r="D58" i="4"/>
  <c r="D59" i="4"/>
  <c r="D60" i="4"/>
  <c r="D61" i="4"/>
  <c r="D62" i="4"/>
  <c r="D64" i="4"/>
  <c r="D66" i="4"/>
  <c r="D67" i="4"/>
  <c r="D68" i="4"/>
  <c r="D69" i="4"/>
  <c r="D70" i="4"/>
  <c r="D71" i="4"/>
  <c r="D72" i="4"/>
  <c r="D73" i="4"/>
  <c r="D74" i="4"/>
  <c r="D75" i="4"/>
  <c r="D76" i="4"/>
  <c r="D77" i="4"/>
  <c r="D78" i="4"/>
  <c r="D79" i="4"/>
  <c r="D80" i="4"/>
  <c r="D81" i="4"/>
  <c r="D82" i="4"/>
  <c r="D83" i="4"/>
  <c r="D90" i="4"/>
  <c r="D4" i="4"/>
  <c r="F46" i="4"/>
  <c r="F47" i="4"/>
  <c r="F48" i="4"/>
  <c r="F50" i="4"/>
  <c r="F51" i="4"/>
  <c r="F52" i="4"/>
  <c r="F53" i="4"/>
  <c r="F54" i="4"/>
  <c r="F55" i="4"/>
  <c r="F56" i="4"/>
  <c r="F57" i="4"/>
  <c r="F58" i="4"/>
  <c r="F59" i="4"/>
  <c r="F60" i="4"/>
  <c r="F61" i="4"/>
  <c r="F62" i="4"/>
  <c r="F64" i="4"/>
  <c r="F66" i="4"/>
  <c r="F67" i="4"/>
  <c r="F68" i="4"/>
  <c r="F69" i="4"/>
  <c r="F70" i="4"/>
  <c r="F71" i="4"/>
  <c r="F72" i="4"/>
  <c r="F73" i="4"/>
  <c r="F74" i="4"/>
  <c r="F75" i="4"/>
  <c r="F76" i="4"/>
  <c r="F77" i="4"/>
  <c r="F78" i="4"/>
  <c r="F79" i="4"/>
  <c r="F80" i="4"/>
  <c r="F81" i="4"/>
  <c r="F82" i="4"/>
  <c r="F83" i="4"/>
  <c r="F90" i="4"/>
  <c r="F45" i="4"/>
  <c r="C94" i="4"/>
  <c r="C95" i="4"/>
  <c r="C96" i="4"/>
  <c r="C97" i="4"/>
  <c r="C98" i="4"/>
  <c r="C99" i="4"/>
  <c r="C100" i="4"/>
  <c r="C101" i="4"/>
  <c r="C102" i="4"/>
  <c r="C103" i="4"/>
  <c r="C104" i="4"/>
  <c r="C93" i="4"/>
  <c r="C46" i="4"/>
  <c r="C47" i="4"/>
  <c r="C48" i="4"/>
  <c r="C50" i="4"/>
  <c r="C51" i="4"/>
  <c r="C52" i="4"/>
  <c r="C53" i="4"/>
  <c r="C54" i="4"/>
  <c r="C55" i="4"/>
  <c r="C56" i="4"/>
  <c r="C57" i="4"/>
  <c r="C58" i="4"/>
  <c r="C59" i="4"/>
  <c r="C60" i="4"/>
  <c r="C61" i="4"/>
  <c r="C62" i="4"/>
  <c r="C64" i="4"/>
  <c r="C66" i="4"/>
  <c r="C67" i="4"/>
  <c r="C68" i="4"/>
  <c r="C69" i="4"/>
  <c r="C70" i="4"/>
  <c r="C71" i="4"/>
  <c r="C72" i="4"/>
  <c r="C73" i="4"/>
  <c r="C74" i="4"/>
  <c r="C75" i="4"/>
  <c r="C76" i="4"/>
  <c r="C77" i="4"/>
  <c r="C78" i="4"/>
  <c r="C79" i="4"/>
  <c r="C80" i="4"/>
  <c r="C81" i="4"/>
  <c r="C82" i="4"/>
  <c r="C83" i="4"/>
  <c r="C90" i="4"/>
  <c r="C45" i="4"/>
  <c r="E104" i="4"/>
  <c r="I785" i="1" l="1"/>
  <c r="J785" i="1" s="1"/>
  <c r="I867" i="1"/>
  <c r="J867" i="1" s="1"/>
  <c r="J865" i="1" s="1"/>
  <c r="I865" i="1" s="1"/>
  <c r="I855" i="1"/>
  <c r="J855" i="1" s="1"/>
  <c r="J853" i="1" s="1"/>
  <c r="I853" i="1" s="1"/>
  <c r="I843" i="1"/>
  <c r="J843" i="1" s="1"/>
  <c r="J841" i="1" s="1"/>
  <c r="I841" i="1" s="1"/>
  <c r="I780" i="1"/>
  <c r="J780" i="1" s="1"/>
  <c r="J778" i="1" s="1"/>
  <c r="I778" i="1" s="1"/>
  <c r="I817" i="1"/>
  <c r="J817" i="1" s="1"/>
  <c r="J815" i="1" s="1"/>
  <c r="I815" i="1" s="1"/>
  <c r="I805" i="1"/>
  <c r="J805" i="1" s="1"/>
  <c r="J803" i="1" s="1"/>
  <c r="I803" i="1" s="1"/>
  <c r="I846" i="1"/>
  <c r="J846" i="1" s="1"/>
  <c r="J844" i="1" s="1"/>
  <c r="I844" i="1" s="1"/>
  <c r="I820" i="1"/>
  <c r="J820" i="1" s="1"/>
  <c r="J818" i="1" s="1"/>
  <c r="I818" i="1" s="1"/>
  <c r="I796" i="1"/>
  <c r="J796" i="1" s="1"/>
  <c r="J794" i="1" s="1"/>
  <c r="I893" i="1"/>
  <c r="J893" i="1" s="1"/>
  <c r="I782" i="1"/>
  <c r="J782" i="1" s="1"/>
  <c r="I864" i="1"/>
  <c r="J864" i="1" s="1"/>
  <c r="J862" i="1" s="1"/>
  <c r="I862" i="1" s="1"/>
  <c r="I852" i="1"/>
  <c r="J852" i="1" s="1"/>
  <c r="J850" i="1" s="1"/>
  <c r="I850" i="1" s="1"/>
  <c r="I840" i="1"/>
  <c r="J840" i="1" s="1"/>
  <c r="J838" i="1" s="1"/>
  <c r="I838" i="1" s="1"/>
  <c r="I831" i="1"/>
  <c r="J831" i="1" s="1"/>
  <c r="J824" i="1" s="1"/>
  <c r="I824" i="1" s="1"/>
  <c r="I814" i="1"/>
  <c r="J814" i="1" s="1"/>
  <c r="J812" i="1" s="1"/>
  <c r="I812" i="1" s="1"/>
  <c r="I802" i="1"/>
  <c r="J802" i="1" s="1"/>
  <c r="J800" i="1" s="1"/>
  <c r="I800" i="1" s="1"/>
  <c r="I890" i="1"/>
  <c r="J890" i="1" s="1"/>
  <c r="J889" i="1" s="1"/>
  <c r="I889" i="1" s="1"/>
  <c r="I873" i="1"/>
  <c r="J873" i="1" s="1"/>
  <c r="J871" i="1" s="1"/>
  <c r="I871" i="1" s="1"/>
  <c r="I861" i="1"/>
  <c r="J861" i="1" s="1"/>
  <c r="J859" i="1" s="1"/>
  <c r="I859" i="1" s="1"/>
  <c r="I849" i="1"/>
  <c r="J849" i="1" s="1"/>
  <c r="J847" i="1" s="1"/>
  <c r="I847" i="1" s="1"/>
  <c r="I837" i="1"/>
  <c r="J837" i="1" s="1"/>
  <c r="J835" i="1" s="1"/>
  <c r="I835" i="1" s="1"/>
  <c r="I823" i="1"/>
  <c r="J823" i="1" s="1"/>
  <c r="J821" i="1" s="1"/>
  <c r="I821" i="1" s="1"/>
  <c r="I811" i="1"/>
  <c r="J811" i="1" s="1"/>
  <c r="J809" i="1" s="1"/>
  <c r="I809" i="1" s="1"/>
  <c r="I799" i="1"/>
  <c r="J799" i="1" s="1"/>
  <c r="J797" i="1" s="1"/>
  <c r="I797" i="1" s="1"/>
  <c r="I888" i="1"/>
  <c r="J888" i="1" s="1"/>
  <c r="J875" i="1" s="1"/>
  <c r="I870" i="1"/>
  <c r="J870" i="1" s="1"/>
  <c r="J868" i="1" s="1"/>
  <c r="I868" i="1" s="1"/>
  <c r="I858" i="1"/>
  <c r="J858" i="1" s="1"/>
  <c r="J856" i="1" s="1"/>
  <c r="I856" i="1" s="1"/>
  <c r="I834" i="1"/>
  <c r="J834" i="1" s="1"/>
  <c r="J832" i="1" s="1"/>
  <c r="I832" i="1" s="1"/>
  <c r="I808" i="1"/>
  <c r="J808" i="1" s="1"/>
  <c r="J806" i="1" s="1"/>
  <c r="I806" i="1" s="1"/>
  <c r="I792" i="1"/>
  <c r="J792" i="1" s="1"/>
  <c r="J790" i="1" s="1"/>
  <c r="I790" i="1" s="1"/>
  <c r="I787" i="1"/>
  <c r="J787" i="1" s="1"/>
  <c r="I777" i="1"/>
  <c r="J777" i="1" s="1"/>
  <c r="I789" i="1"/>
  <c r="J789" i="1" s="1"/>
  <c r="I775" i="1"/>
  <c r="J775" i="1" s="1"/>
  <c r="I593" i="1"/>
  <c r="J593" i="1" s="1"/>
  <c r="I563" i="1"/>
  <c r="J563" i="1" s="1"/>
  <c r="I534" i="1"/>
  <c r="J534" i="1" s="1"/>
  <c r="I518" i="1"/>
  <c r="J518" i="1" s="1"/>
  <c r="I502" i="1"/>
  <c r="J502" i="1" s="1"/>
  <c r="I491" i="1"/>
  <c r="J491" i="1" s="1"/>
  <c r="I572" i="1"/>
  <c r="J572" i="1" s="1"/>
  <c r="I555" i="1"/>
  <c r="J555" i="1" s="1"/>
  <c r="I587" i="1"/>
  <c r="J587" i="1" s="1"/>
  <c r="I541" i="1"/>
  <c r="J541" i="1" s="1"/>
  <c r="I528" i="1"/>
  <c r="J528" i="1" s="1"/>
  <c r="I508" i="1"/>
  <c r="J508" i="1" s="1"/>
  <c r="I549" i="1"/>
  <c r="J549" i="1" s="1"/>
  <c r="I582" i="1"/>
  <c r="J582" i="1" s="1"/>
  <c r="I523" i="1"/>
  <c r="J523" i="1" s="1"/>
  <c r="I620" i="1"/>
  <c r="J620" i="1" s="1"/>
  <c r="I578" i="1"/>
  <c r="J578" i="1" s="1"/>
  <c r="I483" i="1"/>
  <c r="J483" i="1" s="1"/>
  <c r="I495" i="1"/>
  <c r="J495" i="1" s="1"/>
  <c r="I488" i="1"/>
  <c r="J488" i="1" s="1"/>
  <c r="I460" i="1"/>
  <c r="J460" i="1" s="1"/>
  <c r="I573" i="1"/>
  <c r="J573" i="1" s="1"/>
  <c r="I556" i="1"/>
  <c r="J556" i="1" s="1"/>
  <c r="I497" i="1"/>
  <c r="J497" i="1" s="1"/>
  <c r="I588" i="1"/>
  <c r="J588" i="1" s="1"/>
  <c r="I542" i="1"/>
  <c r="J542" i="1" s="1"/>
  <c r="I529" i="1"/>
  <c r="J529" i="1" s="1"/>
  <c r="I513" i="1"/>
  <c r="J513" i="1" s="1"/>
  <c r="I509" i="1"/>
  <c r="J509" i="1" s="1"/>
  <c r="I492" i="1"/>
  <c r="J492" i="1" s="1"/>
  <c r="I621" i="1"/>
  <c r="J621" i="1" s="1"/>
  <c r="I583" i="1"/>
  <c r="J583" i="1" s="1"/>
  <c r="I550" i="1"/>
  <c r="J550" i="1" s="1"/>
  <c r="I594" i="1"/>
  <c r="J594" i="1" s="1"/>
  <c r="I535" i="1"/>
  <c r="J535" i="1" s="1"/>
  <c r="I503" i="1"/>
  <c r="J503" i="1" s="1"/>
  <c r="I519" i="1"/>
  <c r="J519" i="1" s="1"/>
  <c r="I589" i="1"/>
  <c r="J589" i="1" s="1"/>
  <c r="I543" i="1"/>
  <c r="J543" i="1" s="1"/>
  <c r="I530" i="1"/>
  <c r="J530" i="1" s="1"/>
  <c r="I510" i="1"/>
  <c r="J510" i="1" s="1"/>
  <c r="I443" i="1"/>
  <c r="J443" i="1" s="1"/>
  <c r="J442" i="1" s="1"/>
  <c r="I442" i="1" s="1"/>
  <c r="I622" i="1"/>
  <c r="J622" i="1" s="1"/>
  <c r="I551" i="1"/>
  <c r="J551" i="1" s="1"/>
  <c r="I446" i="1"/>
  <c r="J446" i="1" s="1"/>
  <c r="J445" i="1" s="1"/>
  <c r="I445" i="1" s="1"/>
  <c r="I595" i="1"/>
  <c r="J595" i="1" s="1"/>
  <c r="I536" i="1"/>
  <c r="J536" i="1" s="1"/>
  <c r="I520" i="1"/>
  <c r="J520" i="1" s="1"/>
  <c r="I504" i="1"/>
  <c r="J504" i="1" s="1"/>
  <c r="I456" i="1"/>
  <c r="J456" i="1" s="1"/>
  <c r="I574" i="1"/>
  <c r="J574" i="1" s="1"/>
  <c r="I557" i="1"/>
  <c r="J557" i="1" s="1"/>
  <c r="I449" i="1"/>
  <c r="J449" i="1" s="1"/>
  <c r="J448" i="1" s="1"/>
  <c r="I448" i="1" s="1"/>
  <c r="I487" i="1"/>
  <c r="J487" i="1" s="1"/>
  <c r="I482" i="1"/>
  <c r="J482" i="1" s="1"/>
  <c r="I478" i="1"/>
  <c r="J478" i="1" s="1"/>
  <c r="I494" i="1"/>
  <c r="J494" i="1" s="1"/>
  <c r="I480" i="1"/>
  <c r="J480" i="1" s="1"/>
  <c r="I457" i="1"/>
  <c r="J457" i="1" s="1"/>
  <c r="I585" i="1"/>
  <c r="J585" i="1" s="1"/>
  <c r="I539" i="1"/>
  <c r="J539" i="1" s="1"/>
  <c r="I526" i="1"/>
  <c r="J526" i="1" s="1"/>
  <c r="I514" i="1"/>
  <c r="J514" i="1" s="1"/>
  <c r="I506" i="1"/>
  <c r="J506" i="1" s="1"/>
  <c r="I618" i="1"/>
  <c r="J618" i="1" s="1"/>
  <c r="I580" i="1"/>
  <c r="J580" i="1" s="1"/>
  <c r="I576" i="1"/>
  <c r="J576" i="1" s="1"/>
  <c r="I547" i="1"/>
  <c r="J547" i="1" s="1"/>
  <c r="I591" i="1"/>
  <c r="J591" i="1" s="1"/>
  <c r="I567" i="1"/>
  <c r="J567" i="1" s="1"/>
  <c r="I561" i="1"/>
  <c r="J561" i="1" s="1"/>
  <c r="I532" i="1"/>
  <c r="J532" i="1" s="1"/>
  <c r="I524" i="1"/>
  <c r="J524" i="1" s="1"/>
  <c r="I516" i="1"/>
  <c r="J516" i="1" s="1"/>
  <c r="I570" i="1"/>
  <c r="J570" i="1" s="1"/>
  <c r="I553" i="1"/>
  <c r="J553" i="1" s="1"/>
  <c r="I500" i="1"/>
  <c r="J500" i="1" s="1"/>
  <c r="I489" i="1"/>
  <c r="J489" i="1" s="1"/>
  <c r="I484" i="1"/>
  <c r="J484" i="1" s="1"/>
  <c r="I458" i="1"/>
  <c r="J458" i="1" s="1"/>
  <c r="I619" i="1"/>
  <c r="J619" i="1" s="1"/>
  <c r="I581" i="1"/>
  <c r="J581" i="1" s="1"/>
  <c r="I577" i="1"/>
  <c r="J577" i="1" s="1"/>
  <c r="I548" i="1"/>
  <c r="J548" i="1" s="1"/>
  <c r="I522" i="1"/>
  <c r="J522" i="1" s="1"/>
  <c r="I592" i="1"/>
  <c r="J592" i="1" s="1"/>
  <c r="I568" i="1"/>
  <c r="J568" i="1" s="1"/>
  <c r="I562" i="1"/>
  <c r="J562" i="1" s="1"/>
  <c r="I533" i="1"/>
  <c r="J533" i="1" s="1"/>
  <c r="I517" i="1"/>
  <c r="J517" i="1" s="1"/>
  <c r="I501" i="1"/>
  <c r="J501" i="1" s="1"/>
  <c r="I496" i="1"/>
  <c r="J496" i="1" s="1"/>
  <c r="I490" i="1"/>
  <c r="J490" i="1" s="1"/>
  <c r="I571" i="1"/>
  <c r="J571" i="1" s="1"/>
  <c r="I554" i="1"/>
  <c r="J554" i="1" s="1"/>
  <c r="I512" i="1"/>
  <c r="J512" i="1" s="1"/>
  <c r="I507" i="1"/>
  <c r="J507" i="1" s="1"/>
  <c r="I485" i="1"/>
  <c r="J485" i="1" s="1"/>
  <c r="I586" i="1"/>
  <c r="J586" i="1" s="1"/>
  <c r="I540" i="1"/>
  <c r="J540" i="1" s="1"/>
  <c r="I527" i="1"/>
  <c r="J527" i="1" s="1"/>
  <c r="I470" i="1"/>
  <c r="J470" i="1" s="1"/>
  <c r="I459" i="1"/>
  <c r="J459" i="1" s="1"/>
  <c r="I455" i="1"/>
  <c r="J455" i="1" s="1"/>
  <c r="I440" i="1"/>
  <c r="J440" i="1" s="1"/>
  <c r="J439" i="1" s="1"/>
  <c r="I439" i="1" s="1"/>
  <c r="I452" i="1"/>
  <c r="J452" i="1" s="1"/>
  <c r="I471" i="1"/>
  <c r="J471" i="1" s="1"/>
  <c r="I461" i="1"/>
  <c r="J461" i="1" s="1"/>
  <c r="I236" i="1"/>
  <c r="J236" i="1" s="1"/>
  <c r="I241" i="1"/>
  <c r="J241" i="1" s="1"/>
  <c r="I246" i="1"/>
  <c r="J246" i="1" s="1"/>
  <c r="I250" i="1"/>
  <c r="I258" i="1"/>
  <c r="J258" i="1" s="1"/>
  <c r="I263" i="1"/>
  <c r="J263" i="1" s="1"/>
  <c r="I268" i="1"/>
  <c r="J268" i="1" s="1"/>
  <c r="I274" i="1"/>
  <c r="J274" i="1" s="1"/>
  <c r="I279" i="1"/>
  <c r="J279" i="1" s="1"/>
  <c r="I283" i="1"/>
  <c r="J283" i="1" s="1"/>
  <c r="I289" i="1"/>
  <c r="J289" i="1" s="1"/>
  <c r="I293" i="1"/>
  <c r="J293" i="1" s="1"/>
  <c r="I299" i="1"/>
  <c r="J299" i="1" s="1"/>
  <c r="I303" i="1"/>
  <c r="J303" i="1" s="1"/>
  <c r="I308" i="1"/>
  <c r="J308" i="1" s="1"/>
  <c r="I314" i="1"/>
  <c r="J314" i="1" s="1"/>
  <c r="I320" i="1"/>
  <c r="J320" i="1" s="1"/>
  <c r="I324" i="1"/>
  <c r="J324" i="1" s="1"/>
  <c r="I329" i="1"/>
  <c r="J329" i="1" s="1"/>
  <c r="I335" i="1"/>
  <c r="J335" i="1" s="1"/>
  <c r="I343" i="1"/>
  <c r="J343" i="1" s="1"/>
  <c r="I347" i="1"/>
  <c r="J347" i="1" s="1"/>
  <c r="I353" i="1"/>
  <c r="J353" i="1" s="1"/>
  <c r="I358" i="1"/>
  <c r="J358" i="1" s="1"/>
  <c r="I362" i="1"/>
  <c r="J362" i="1" s="1"/>
  <c r="I367" i="1"/>
  <c r="J367" i="1" s="1"/>
  <c r="I372" i="1"/>
  <c r="J372" i="1" s="1"/>
  <c r="I378" i="1"/>
  <c r="I383" i="1"/>
  <c r="I409" i="1"/>
  <c r="J409" i="1" s="1"/>
  <c r="I415" i="1"/>
  <c r="J415" i="1" s="1"/>
  <c r="I420" i="1"/>
  <c r="J420" i="1" s="1"/>
  <c r="I424" i="1"/>
  <c r="J424" i="1" s="1"/>
  <c r="I430" i="1"/>
  <c r="J430" i="1" s="1"/>
  <c r="I435" i="1"/>
  <c r="I230" i="1"/>
  <c r="I237" i="1"/>
  <c r="J237" i="1" s="1"/>
  <c r="I243" i="1"/>
  <c r="J243" i="1" s="1"/>
  <c r="I247" i="1"/>
  <c r="J247" i="1" s="1"/>
  <c r="I253" i="1"/>
  <c r="J253" i="1" s="1"/>
  <c r="I259" i="1"/>
  <c r="J259" i="1" s="1"/>
  <c r="I264" i="1"/>
  <c r="J264" i="1" s="1"/>
  <c r="I269" i="1"/>
  <c r="J269" i="1" s="1"/>
  <c r="I275" i="1"/>
  <c r="J275" i="1" s="1"/>
  <c r="I280" i="1"/>
  <c r="J280" i="1" s="1"/>
  <c r="I285" i="1"/>
  <c r="J285" i="1" s="1"/>
  <c r="I290" i="1"/>
  <c r="J290" i="1" s="1"/>
  <c r="I295" i="1"/>
  <c r="J295" i="1" s="1"/>
  <c r="I300" i="1"/>
  <c r="J300" i="1" s="1"/>
  <c r="I305" i="1"/>
  <c r="J305" i="1" s="1"/>
  <c r="I309" i="1"/>
  <c r="J309" i="1" s="1"/>
  <c r="I315" i="1"/>
  <c r="J315" i="1" s="1"/>
  <c r="I321" i="1"/>
  <c r="J321" i="1" s="1"/>
  <c r="I326" i="1"/>
  <c r="J326" i="1" s="1"/>
  <c r="I330" i="1"/>
  <c r="J330" i="1" s="1"/>
  <c r="I336" i="1"/>
  <c r="J336" i="1" s="1"/>
  <c r="I344" i="1"/>
  <c r="J344" i="1" s="1"/>
  <c r="I349" i="1"/>
  <c r="J349" i="1" s="1"/>
  <c r="I354" i="1"/>
  <c r="J354" i="1" s="1"/>
  <c r="I359" i="1"/>
  <c r="J359" i="1" s="1"/>
  <c r="I364" i="1"/>
  <c r="J364" i="1" s="1"/>
  <c r="I368" i="1"/>
  <c r="J368" i="1" s="1"/>
  <c r="I373" i="1"/>
  <c r="J373" i="1" s="1"/>
  <c r="I379" i="1"/>
  <c r="I384" i="1"/>
  <c r="I410" i="1"/>
  <c r="J410" i="1" s="1"/>
  <c r="I416" i="1"/>
  <c r="J416" i="1" s="1"/>
  <c r="I421" i="1"/>
  <c r="J421" i="1" s="1"/>
  <c r="I427" i="1"/>
  <c r="J427" i="1" s="1"/>
  <c r="I431" i="1"/>
  <c r="J431" i="1" s="1"/>
  <c r="I231" i="1"/>
  <c r="I238" i="1"/>
  <c r="J238" i="1" s="1"/>
  <c r="I244" i="1"/>
  <c r="I248" i="1"/>
  <c r="J248" i="1" s="1"/>
  <c r="I255" i="1"/>
  <c r="J255" i="1" s="1"/>
  <c r="I260" i="1"/>
  <c r="J260" i="1" s="1"/>
  <c r="I429" i="1"/>
  <c r="J429" i="1" s="1"/>
  <c r="I418" i="1"/>
  <c r="J418" i="1" s="1"/>
  <c r="I408" i="1"/>
  <c r="J408" i="1" s="1"/>
  <c r="I377" i="1"/>
  <c r="I366" i="1"/>
  <c r="J366" i="1" s="1"/>
  <c r="I356" i="1"/>
  <c r="J356" i="1" s="1"/>
  <c r="I346" i="1"/>
  <c r="J346" i="1" s="1"/>
  <c r="I334" i="1"/>
  <c r="J334" i="1" s="1"/>
  <c r="I323" i="1"/>
  <c r="J323" i="1" s="1"/>
  <c r="I313" i="1"/>
  <c r="J313" i="1" s="1"/>
  <c r="I302" i="1"/>
  <c r="J302" i="1" s="1"/>
  <c r="I292" i="1"/>
  <c r="J292" i="1" s="1"/>
  <c r="I282" i="1"/>
  <c r="J282" i="1" s="1"/>
  <c r="I273" i="1"/>
  <c r="J273" i="1" s="1"/>
  <c r="I262" i="1"/>
  <c r="J262" i="1" s="1"/>
  <c r="I239" i="1"/>
  <c r="J239" i="1" s="1"/>
  <c r="I428" i="1"/>
  <c r="J428" i="1" s="1"/>
  <c r="I417" i="1"/>
  <c r="J417" i="1" s="1"/>
  <c r="I407" i="1"/>
  <c r="J407" i="1" s="1"/>
  <c r="I374" i="1"/>
  <c r="J374" i="1" s="1"/>
  <c r="I365" i="1"/>
  <c r="J365" i="1" s="1"/>
  <c r="I355" i="1"/>
  <c r="J355" i="1" s="1"/>
  <c r="I345" i="1"/>
  <c r="J345" i="1" s="1"/>
  <c r="I332" i="1"/>
  <c r="I322" i="1"/>
  <c r="J322" i="1" s="1"/>
  <c r="I312" i="1"/>
  <c r="J312" i="1" s="1"/>
  <c r="I301" i="1"/>
  <c r="J301" i="1" s="1"/>
  <c r="I291" i="1"/>
  <c r="J291" i="1" s="1"/>
  <c r="I281" i="1"/>
  <c r="J281" i="1" s="1"/>
  <c r="I270" i="1"/>
  <c r="J270" i="1" s="1"/>
  <c r="I257" i="1"/>
  <c r="J257" i="1" s="1"/>
  <c r="I232" i="1"/>
  <c r="I434" i="1"/>
  <c r="I423" i="1"/>
  <c r="J423" i="1" s="1"/>
  <c r="I414" i="1"/>
  <c r="J414" i="1" s="1"/>
  <c r="I392" i="1"/>
  <c r="I381" i="1"/>
  <c r="I371" i="1"/>
  <c r="J371" i="1" s="1"/>
  <c r="I361" i="1"/>
  <c r="J361" i="1" s="1"/>
  <c r="I351" i="1"/>
  <c r="J351" i="1" s="1"/>
  <c r="I341" i="1"/>
  <c r="J341" i="1" s="1"/>
  <c r="I328" i="1"/>
  <c r="J328" i="1" s="1"/>
  <c r="I317" i="1"/>
  <c r="I307" i="1"/>
  <c r="J307" i="1" s="1"/>
  <c r="I297" i="1"/>
  <c r="J297" i="1" s="1"/>
  <c r="I287" i="1"/>
  <c r="J287" i="1" s="1"/>
  <c r="I277" i="1"/>
  <c r="J277" i="1" s="1"/>
  <c r="I267" i="1"/>
  <c r="J267" i="1" s="1"/>
  <c r="I249" i="1"/>
  <c r="I433" i="1"/>
  <c r="I422" i="1"/>
  <c r="J422" i="1" s="1"/>
  <c r="I411" i="1"/>
  <c r="J411" i="1" s="1"/>
  <c r="I380" i="1"/>
  <c r="I370" i="1"/>
  <c r="J370" i="1" s="1"/>
  <c r="I360" i="1"/>
  <c r="J360" i="1" s="1"/>
  <c r="I350" i="1"/>
  <c r="J350" i="1" s="1"/>
  <c r="I340" i="1"/>
  <c r="J340" i="1" s="1"/>
  <c r="I327" i="1"/>
  <c r="J327" i="1" s="1"/>
  <c r="I316" i="1"/>
  <c r="J316" i="1" s="1"/>
  <c r="I306" i="1"/>
  <c r="J306" i="1" s="1"/>
  <c r="I296" i="1"/>
  <c r="J296" i="1" s="1"/>
  <c r="I286" i="1"/>
  <c r="J286" i="1" s="1"/>
  <c r="I276" i="1"/>
  <c r="J276" i="1" s="1"/>
  <c r="I265" i="1"/>
  <c r="J265" i="1" s="1"/>
  <c r="I245" i="1"/>
  <c r="I661" i="1"/>
  <c r="J774" i="1" l="1"/>
  <c r="I774" i="1" s="1"/>
  <c r="J781" i="1"/>
  <c r="I781" i="1" s="1"/>
  <c r="I875" i="1"/>
  <c r="J874" i="1"/>
  <c r="I874" i="1" s="1"/>
  <c r="I794" i="1"/>
  <c r="J793" i="1"/>
  <c r="I793" i="1" s="1"/>
  <c r="J566" i="1"/>
  <c r="I566" i="1" s="1"/>
  <c r="J617" i="1"/>
  <c r="I617" i="1" s="1"/>
  <c r="J590" i="1"/>
  <c r="I590" i="1" s="1"/>
  <c r="J579" i="1"/>
  <c r="I579" i="1" s="1"/>
  <c r="J569" i="1"/>
  <c r="I569" i="1" s="1"/>
  <c r="J584" i="1"/>
  <c r="I584" i="1" s="1"/>
  <c r="J575" i="1"/>
  <c r="I575" i="1" s="1"/>
  <c r="J560" i="1"/>
  <c r="I560" i="1" s="1"/>
  <c r="J493" i="1"/>
  <c r="I493" i="1" s="1"/>
  <c r="J546" i="1"/>
  <c r="I546" i="1" s="1"/>
  <c r="J505" i="1"/>
  <c r="I505" i="1" s="1"/>
  <c r="J521" i="1"/>
  <c r="I521" i="1" s="1"/>
  <c r="J252" i="1"/>
  <c r="J477" i="1"/>
  <c r="I477" i="1" s="1"/>
  <c r="J481" i="1"/>
  <c r="I481" i="1" s="1"/>
  <c r="J486" i="1"/>
  <c r="I486" i="1" s="1"/>
  <c r="J254" i="1"/>
  <c r="J479" i="1"/>
  <c r="I479" i="1" s="1"/>
  <c r="J515" i="1"/>
  <c r="I515" i="1" s="1"/>
  <c r="J525" i="1"/>
  <c r="I525" i="1" s="1"/>
  <c r="J538" i="1"/>
  <c r="I538" i="1" s="1"/>
  <c r="J499" i="1"/>
  <c r="I499" i="1" s="1"/>
  <c r="J552" i="1"/>
  <c r="I552" i="1" s="1"/>
  <c r="J531" i="1"/>
  <c r="I531" i="1" s="1"/>
  <c r="J511" i="1"/>
  <c r="I511" i="1" s="1"/>
  <c r="J463" i="1"/>
  <c r="I463" i="1" s="1"/>
  <c r="J240" i="1"/>
  <c r="J451" i="1"/>
  <c r="I451" i="1" s="1"/>
  <c r="J339" i="1"/>
  <c r="J413" i="1"/>
  <c r="J288" i="1"/>
  <c r="J311" i="1"/>
  <c r="J333" i="1"/>
  <c r="J348" i="1"/>
  <c r="J325" i="1"/>
  <c r="J304" i="1"/>
  <c r="J284" i="1"/>
  <c r="J272" i="1"/>
  <c r="J294" i="1"/>
  <c r="J419" i="1"/>
  <c r="J357" i="1"/>
  <c r="J256" i="1"/>
  <c r="J352" i="1"/>
  <c r="J369" i="1"/>
  <c r="J266" i="1"/>
  <c r="J406" i="1"/>
  <c r="J261" i="1"/>
  <c r="J426" i="1"/>
  <c r="J425" i="1" s="1"/>
  <c r="J363" i="1"/>
  <c r="J342" i="1"/>
  <c r="J319" i="1"/>
  <c r="J298" i="1"/>
  <c r="J278" i="1"/>
  <c r="H669" i="1"/>
  <c r="H667" i="1"/>
  <c r="H668" i="1"/>
  <c r="H666" i="1"/>
  <c r="H642" i="1"/>
  <c r="H641" i="1" s="1"/>
  <c r="H384" i="1"/>
  <c r="J384" i="1" s="1"/>
  <c r="H383" i="1"/>
  <c r="J383" i="1" s="1"/>
  <c r="H386" i="1"/>
  <c r="H399" i="1"/>
  <c r="H348" i="1"/>
  <c r="H333" i="1"/>
  <c r="J405" i="1" l="1"/>
  <c r="J616" i="1"/>
  <c r="J565" i="1"/>
  <c r="J476" i="1"/>
  <c r="J310" i="1"/>
  <c r="J537" i="1"/>
  <c r="J545" i="1"/>
  <c r="J498" i="1"/>
  <c r="J382" i="1"/>
  <c r="H382" i="1"/>
  <c r="J338" i="1"/>
  <c r="J251" i="1"/>
  <c r="J318" i="1"/>
  <c r="J271" i="1"/>
  <c r="J412" i="1"/>
  <c r="H640" i="1"/>
  <c r="H639" i="1" s="1"/>
  <c r="H638" i="1" s="1"/>
  <c r="H379" i="1"/>
  <c r="J379" i="1" s="1"/>
  <c r="H378" i="1"/>
  <c r="J378" i="1" s="1"/>
  <c r="H377" i="1"/>
  <c r="J377" i="1" s="1"/>
  <c r="H381" i="1"/>
  <c r="J381" i="1" s="1"/>
  <c r="H380" i="1"/>
  <c r="J380" i="1" s="1"/>
  <c r="J376" i="1" l="1"/>
  <c r="J375" i="1" s="1"/>
  <c r="H680" i="1"/>
  <c r="H698" i="1"/>
  <c r="H692" i="1"/>
  <c r="H686" i="1"/>
  <c r="H714" i="1"/>
  <c r="I714" i="1" s="1"/>
  <c r="H708" i="1"/>
  <c r="I708" i="1" s="1"/>
  <c r="H665" i="1"/>
  <c r="H656" i="1"/>
  <c r="H646" i="1"/>
  <c r="H652" i="1"/>
  <c r="F32" i="4"/>
  <c r="I702" i="1" s="1"/>
  <c r="J702" i="1" s="1"/>
  <c r="F31" i="4"/>
  <c r="I717" i="1" s="1"/>
  <c r="J717" i="1" s="1"/>
  <c r="F30" i="4"/>
  <c r="I693" i="1" s="1"/>
  <c r="J693" i="1" s="1"/>
  <c r="F29" i="4"/>
  <c r="I700" i="1" s="1"/>
  <c r="J700" i="1" s="1"/>
  <c r="F28" i="4"/>
  <c r="I697" i="1" s="1"/>
  <c r="J697" i="1" s="1"/>
  <c r="F33" i="4"/>
  <c r="I647" i="1" s="1"/>
  <c r="J647" i="1" s="1"/>
  <c r="F34" i="4"/>
  <c r="I667" i="1" s="1"/>
  <c r="J667" i="1" s="1"/>
  <c r="F35" i="4"/>
  <c r="I666" i="1" s="1"/>
  <c r="J666" i="1" s="1"/>
  <c r="F36" i="4"/>
  <c r="I659" i="1" s="1"/>
  <c r="J659" i="1" s="1"/>
  <c r="F37" i="4"/>
  <c r="I660" i="1" s="1"/>
  <c r="J660" i="1" s="1"/>
  <c r="I649" i="1"/>
  <c r="J649" i="1" s="1"/>
  <c r="H369" i="1"/>
  <c r="I715" i="1" l="1"/>
  <c r="J715" i="1" s="1"/>
  <c r="I669" i="1"/>
  <c r="J669" i="1" s="1"/>
  <c r="I682" i="1"/>
  <c r="J682" i="1" s="1"/>
  <c r="I709" i="1"/>
  <c r="J709" i="1" s="1"/>
  <c r="I694" i="1"/>
  <c r="J694" i="1" s="1"/>
  <c r="I655" i="1"/>
  <c r="J655" i="1" s="1"/>
  <c r="I670" i="1"/>
  <c r="J670" i="1" s="1"/>
  <c r="I689" i="1"/>
  <c r="J689" i="1" s="1"/>
  <c r="I695" i="1"/>
  <c r="J695" i="1" s="1"/>
  <c r="I658" i="1"/>
  <c r="J658" i="1" s="1"/>
  <c r="I699" i="1"/>
  <c r="J699" i="1" s="1"/>
  <c r="I668" i="1"/>
  <c r="J668" i="1" s="1"/>
  <c r="I711" i="1"/>
  <c r="J711" i="1" s="1"/>
  <c r="I716" i="1"/>
  <c r="J716" i="1" s="1"/>
  <c r="I687" i="1"/>
  <c r="J687" i="1" s="1"/>
  <c r="I688" i="1"/>
  <c r="J688" i="1" s="1"/>
  <c r="I683" i="1"/>
  <c r="J683" i="1" s="1"/>
  <c r="I696" i="1"/>
  <c r="J696" i="1" s="1"/>
  <c r="I701" i="1"/>
  <c r="J701" i="1" s="1"/>
  <c r="I713" i="1"/>
  <c r="J713" i="1" s="1"/>
  <c r="I718" i="1"/>
  <c r="J718" i="1" s="1"/>
  <c r="I690" i="1"/>
  <c r="J690" i="1" s="1"/>
  <c r="I681" i="1"/>
  <c r="J681" i="1" s="1"/>
  <c r="I703" i="1"/>
  <c r="J703" i="1" s="1"/>
  <c r="I657" i="1"/>
  <c r="J657" i="1" s="1"/>
  <c r="I710" i="1"/>
  <c r="J710" i="1" s="1"/>
  <c r="I719" i="1"/>
  <c r="J719" i="1" s="1"/>
  <c r="I653" i="1"/>
  <c r="I648" i="1"/>
  <c r="J648" i="1" s="1"/>
  <c r="J646" i="1" s="1"/>
  <c r="J645" i="1" s="1"/>
  <c r="I654" i="1"/>
  <c r="J654" i="1" s="1"/>
  <c r="I712" i="1"/>
  <c r="J712" i="1" s="1"/>
  <c r="I691" i="1"/>
  <c r="J691" i="1" s="1"/>
  <c r="H645" i="1"/>
  <c r="H664" i="1"/>
  <c r="H679" i="1"/>
  <c r="H685" i="1"/>
  <c r="H707" i="1"/>
  <c r="H651" i="1"/>
  <c r="J686" i="1" l="1"/>
  <c r="I686" i="1" s="1"/>
  <c r="J680" i="1"/>
  <c r="J679" i="1" s="1"/>
  <c r="J656" i="1"/>
  <c r="I656" i="1" s="1"/>
  <c r="J714" i="1"/>
  <c r="J692" i="1"/>
  <c r="I692" i="1" s="1"/>
  <c r="J665" i="1"/>
  <c r="J664" i="1" s="1"/>
  <c r="J663" i="1" s="1"/>
  <c r="J698" i="1"/>
  <c r="I698" i="1" s="1"/>
  <c r="J653" i="1"/>
  <c r="J652" i="1" s="1"/>
  <c r="J708" i="1"/>
  <c r="I645" i="1"/>
  <c r="H678" i="1"/>
  <c r="H706" i="1"/>
  <c r="I706" i="1" s="1"/>
  <c r="I707" i="1"/>
  <c r="H663" i="1"/>
  <c r="H644" i="1"/>
  <c r="I646" i="1"/>
  <c r="F20" i="4"/>
  <c r="I79" i="1" l="1"/>
  <c r="J79" i="1" s="1"/>
  <c r="I62" i="1"/>
  <c r="J62" i="1" s="1"/>
  <c r="I110" i="1"/>
  <c r="J110" i="1" s="1"/>
  <c r="I212" i="1"/>
  <c r="J212" i="1" s="1"/>
  <c r="J651" i="1"/>
  <c r="J644" i="1" s="1"/>
  <c r="J643" i="1" s="1"/>
  <c r="J707" i="1"/>
  <c r="J706" i="1" s="1"/>
  <c r="I664" i="1"/>
  <c r="I665" i="1"/>
  <c r="I680" i="1"/>
  <c r="I663" i="1"/>
  <c r="J685" i="1"/>
  <c r="J678" i="1" s="1"/>
  <c r="I652" i="1"/>
  <c r="I679" i="1"/>
  <c r="H677" i="1"/>
  <c r="H643" i="1"/>
  <c r="H426" i="1"/>
  <c r="J677" i="1" l="1"/>
  <c r="I685" i="1"/>
  <c r="I644" i="1"/>
  <c r="I643" i="1"/>
  <c r="I651" i="1"/>
  <c r="I678" i="1"/>
  <c r="H425" i="1"/>
  <c r="F26" i="4"/>
  <c r="F27" i="4"/>
  <c r="F25" i="4"/>
  <c r="F24" i="4"/>
  <c r="F23" i="4"/>
  <c r="I602" i="1" l="1"/>
  <c r="J602" i="1" s="1"/>
  <c r="I609" i="1"/>
  <c r="J609" i="1" s="1"/>
  <c r="I615" i="1"/>
  <c r="J615" i="1" s="1"/>
  <c r="I613" i="1"/>
  <c r="J613" i="1" s="1"/>
  <c r="I600" i="1"/>
  <c r="J600" i="1" s="1"/>
  <c r="I607" i="1"/>
  <c r="J607" i="1" s="1"/>
  <c r="I606" i="1"/>
  <c r="J606" i="1" s="1"/>
  <c r="I612" i="1"/>
  <c r="J612" i="1" s="1"/>
  <c r="I599" i="1"/>
  <c r="J599" i="1" s="1"/>
  <c r="I598" i="1"/>
  <c r="J598" i="1" s="1"/>
  <c r="I605" i="1"/>
  <c r="J605" i="1" s="1"/>
  <c r="I611" i="1"/>
  <c r="J611" i="1" s="1"/>
  <c r="I614" i="1"/>
  <c r="J614" i="1" s="1"/>
  <c r="I601" i="1"/>
  <c r="J601" i="1" s="1"/>
  <c r="I608" i="1"/>
  <c r="J608" i="1" s="1"/>
  <c r="I390" i="1"/>
  <c r="J390" i="1" s="1"/>
  <c r="I397" i="1"/>
  <c r="J397" i="1" s="1"/>
  <c r="I403" i="1"/>
  <c r="J403" i="1" s="1"/>
  <c r="I391" i="1"/>
  <c r="J391" i="1" s="1"/>
  <c r="I398" i="1"/>
  <c r="J398" i="1" s="1"/>
  <c r="I404" i="1"/>
  <c r="J404" i="1" s="1"/>
  <c r="I389" i="1"/>
  <c r="J389" i="1" s="1"/>
  <c r="I396" i="1"/>
  <c r="J396" i="1" s="1"/>
  <c r="I402" i="1"/>
  <c r="J402" i="1" s="1"/>
  <c r="I401" i="1"/>
  <c r="J401" i="1" s="1"/>
  <c r="I395" i="1"/>
  <c r="J395" i="1" s="1"/>
  <c r="I388" i="1"/>
  <c r="J388" i="1" s="1"/>
  <c r="I400" i="1"/>
  <c r="J400" i="1" s="1"/>
  <c r="I394" i="1"/>
  <c r="J394" i="1" s="1"/>
  <c r="I387" i="1"/>
  <c r="J387" i="1" s="1"/>
  <c r="I677" i="1"/>
  <c r="I642" i="1"/>
  <c r="J642" i="1" s="1"/>
  <c r="J641" i="1" s="1"/>
  <c r="J640" i="1" s="1"/>
  <c r="J639" i="1" s="1"/>
  <c r="J638" i="1" s="1"/>
  <c r="J597" i="1" l="1"/>
  <c r="I597" i="1" s="1"/>
  <c r="J604" i="1"/>
  <c r="I604" i="1" s="1"/>
  <c r="J610" i="1"/>
  <c r="I610" i="1" s="1"/>
  <c r="J386" i="1"/>
  <c r="J393" i="1"/>
  <c r="J399" i="1"/>
  <c r="I399" i="1" s="1"/>
  <c r="I333" i="1"/>
  <c r="I348" i="1"/>
  <c r="I641" i="1"/>
  <c r="I426" i="1"/>
  <c r="I369" i="1"/>
  <c r="H342" i="1"/>
  <c r="H331" i="1"/>
  <c r="I331" i="1" s="1"/>
  <c r="H435" i="1"/>
  <c r="H419" i="1"/>
  <c r="H413" i="1"/>
  <c r="H406" i="1"/>
  <c r="H616" i="1" s="1"/>
  <c r="I616" i="1" s="1"/>
  <c r="H376" i="1"/>
  <c r="H363" i="1"/>
  <c r="H357" i="1"/>
  <c r="H352" i="1"/>
  <c r="H339" i="1"/>
  <c r="H565" i="1" s="1"/>
  <c r="H325" i="1"/>
  <c r="H319" i="1"/>
  <c r="H311" i="1"/>
  <c r="H537" i="1" s="1"/>
  <c r="I537" i="1" s="1"/>
  <c r="H304" i="1"/>
  <c r="H298" i="1"/>
  <c r="H294" i="1"/>
  <c r="H288" i="1"/>
  <c r="H284" i="1"/>
  <c r="H278" i="1"/>
  <c r="I278" i="1" s="1"/>
  <c r="H272" i="1"/>
  <c r="H266" i="1"/>
  <c r="H256" i="1"/>
  <c r="H261" i="1"/>
  <c r="H254" i="1"/>
  <c r="H252" i="1"/>
  <c r="H245" i="1"/>
  <c r="J245" i="1" s="1"/>
  <c r="H244" i="1"/>
  <c r="J244" i="1" s="1"/>
  <c r="H232" i="1"/>
  <c r="J232" i="1" s="1"/>
  <c r="H231" i="1"/>
  <c r="J231" i="1" s="1"/>
  <c r="H230" i="1"/>
  <c r="J230" i="1" s="1"/>
  <c r="J596" i="1" l="1"/>
  <c r="J564" i="1" s="1"/>
  <c r="I565" i="1"/>
  <c r="H476" i="1"/>
  <c r="I476" i="1" s="1"/>
  <c r="H498" i="1"/>
  <c r="I498" i="1" s="1"/>
  <c r="H545" i="1"/>
  <c r="I545" i="1" s="1"/>
  <c r="J454" i="1"/>
  <c r="J385" i="1"/>
  <c r="J337" i="1" s="1"/>
  <c r="J242" i="1"/>
  <c r="J229" i="1"/>
  <c r="J228" i="1" s="1"/>
  <c r="I640" i="1"/>
  <c r="H432" i="1"/>
  <c r="I432" i="1" s="1"/>
  <c r="H310" i="1"/>
  <c r="H405" i="1"/>
  <c r="I425" i="1"/>
  <c r="H229" i="1"/>
  <c r="H271" i="1"/>
  <c r="H412" i="1"/>
  <c r="H375" i="1"/>
  <c r="H338" i="1"/>
  <c r="H318" i="1"/>
  <c r="H251" i="1"/>
  <c r="H242" i="1"/>
  <c r="H240" i="1"/>
  <c r="H437" i="1" l="1"/>
  <c r="I454" i="1"/>
  <c r="J438" i="1"/>
  <c r="I438" i="1" s="1"/>
  <c r="J235" i="1"/>
  <c r="I638" i="1"/>
  <c r="I639" i="1"/>
  <c r="H228" i="1"/>
  <c r="H235" i="1"/>
  <c r="J437" i="1" l="1"/>
  <c r="J234" i="1"/>
  <c r="J233" i="1" s="1"/>
  <c r="H234" i="1"/>
  <c r="H725" i="1"/>
  <c r="H767" i="1"/>
  <c r="H759" i="1"/>
  <c r="H752" i="1"/>
  <c r="H745" i="1"/>
  <c r="H734" i="1"/>
  <c r="H722" i="1"/>
  <c r="J436" i="1" l="1"/>
  <c r="I437" i="1"/>
  <c r="H737" i="1"/>
  <c r="H733" i="1" s="1"/>
  <c r="H766" i="1"/>
  <c r="H721" i="1"/>
  <c r="H720" i="1" l="1"/>
  <c r="F39" i="4" l="1"/>
  <c r="I730" i="1" s="1"/>
  <c r="J730" i="1" s="1"/>
  <c r="F40" i="4"/>
  <c r="I750" i="1" s="1"/>
  <c r="J750" i="1" s="1"/>
  <c r="F41" i="4"/>
  <c r="F19" i="4"/>
  <c r="I761" i="1" s="1"/>
  <c r="J761" i="1" s="1"/>
  <c r="I724" i="1" l="1"/>
  <c r="J724" i="1" s="1"/>
  <c r="I739" i="1"/>
  <c r="J739" i="1" s="1"/>
  <c r="I754" i="1"/>
  <c r="J754" i="1" s="1"/>
  <c r="I743" i="1"/>
  <c r="J743" i="1" s="1"/>
  <c r="I757" i="1"/>
  <c r="J757" i="1" s="1"/>
  <c r="I764" i="1"/>
  <c r="J764" i="1" s="1"/>
  <c r="I747" i="1"/>
  <c r="J747" i="1" s="1"/>
  <c r="I742" i="1"/>
  <c r="J742" i="1" s="1"/>
  <c r="I749" i="1"/>
  <c r="J749" i="1" s="1"/>
  <c r="I756" i="1"/>
  <c r="J756" i="1" s="1"/>
  <c r="I727" i="1"/>
  <c r="J727" i="1" s="1"/>
  <c r="I736" i="1"/>
  <c r="J736" i="1" s="1"/>
  <c r="I765" i="1"/>
  <c r="J765" i="1" s="1"/>
  <c r="I382" i="1"/>
  <c r="I240" i="1"/>
  <c r="I732" i="1"/>
  <c r="J732" i="1" s="1"/>
  <c r="I744" i="1"/>
  <c r="J744" i="1" s="1"/>
  <c r="I751" i="1"/>
  <c r="J751" i="1" s="1"/>
  <c r="I758" i="1"/>
  <c r="J758" i="1" s="1"/>
  <c r="I763" i="1"/>
  <c r="J763" i="1" s="1"/>
  <c r="I731" i="1"/>
  <c r="J731" i="1" s="1"/>
  <c r="I229" i="1" l="1"/>
  <c r="I272" i="1"/>
  <c r="I288" i="1"/>
  <c r="I304" i="1"/>
  <c r="I363" i="1"/>
  <c r="I413" i="1"/>
  <c r="I357" i="1"/>
  <c r="I294" i="1"/>
  <c r="I342" i="1"/>
  <c r="I376" i="1"/>
  <c r="I298" i="1"/>
  <c r="I319" i="1"/>
  <c r="I406" i="1"/>
  <c r="I284" i="1"/>
  <c r="I339" i="1"/>
  <c r="I352" i="1"/>
  <c r="I311" i="1"/>
  <c r="I419" i="1"/>
  <c r="I325" i="1"/>
  <c r="F11" i="4"/>
  <c r="F10" i="4"/>
  <c r="I228" i="1" l="1"/>
  <c r="I271" i="1"/>
  <c r="I740" i="1"/>
  <c r="J740" i="1" s="1"/>
  <c r="I728" i="1"/>
  <c r="J728" i="1" s="1"/>
  <c r="I318" i="1"/>
  <c r="I338" i="1"/>
  <c r="I405" i="1"/>
  <c r="I375" i="1"/>
  <c r="I729" i="1"/>
  <c r="J729" i="1" s="1"/>
  <c r="I762" i="1"/>
  <c r="J762" i="1" s="1"/>
  <c r="I310" i="1"/>
  <c r="I412" i="1"/>
  <c r="I748" i="1"/>
  <c r="J748" i="1" s="1"/>
  <c r="I755" i="1"/>
  <c r="J755" i="1" s="1"/>
  <c r="I741" i="1"/>
  <c r="J741" i="1" s="1"/>
  <c r="H128" i="1"/>
  <c r="H118" i="1"/>
  <c r="H112" i="1"/>
  <c r="H103" i="1"/>
  <c r="H93" i="1"/>
  <c r="H86" i="1"/>
  <c r="H80" i="1"/>
  <c r="H70" i="1"/>
  <c r="H63" i="1"/>
  <c r="H54" i="1"/>
  <c r="H7" i="1" l="1"/>
  <c r="H6" i="1"/>
  <c r="F38" i="4" l="1"/>
  <c r="I126" i="1" s="1"/>
  <c r="J126" i="1" s="1"/>
  <c r="F18" i="4"/>
  <c r="F17" i="4"/>
  <c r="H45" i="1"/>
  <c r="H41" i="1"/>
  <c r="H39" i="1"/>
  <c r="H36" i="1"/>
  <c r="H30" i="1"/>
  <c r="H33" i="1"/>
  <c r="F5" i="4"/>
  <c r="I20" i="1" s="1"/>
  <c r="J20" i="1" s="1"/>
  <c r="F6" i="4"/>
  <c r="I15" i="1" s="1"/>
  <c r="J15" i="1" s="1"/>
  <c r="F7" i="4"/>
  <c r="I22" i="1" s="1"/>
  <c r="J22" i="1" s="1"/>
  <c r="F8" i="4"/>
  <c r="I21" i="1" s="1"/>
  <c r="J21" i="1" s="1"/>
  <c r="F9" i="4"/>
  <c r="F12" i="4"/>
  <c r="F13" i="4"/>
  <c r="I219" i="1" s="1"/>
  <c r="J219" i="1" s="1"/>
  <c r="F14" i="4"/>
  <c r="F15" i="4"/>
  <c r="F16" i="4"/>
  <c r="F42" i="4"/>
  <c r="I156" i="1" s="1"/>
  <c r="J156" i="1" s="1"/>
  <c r="F4" i="4"/>
  <c r="I19" i="1" s="1"/>
  <c r="J19" i="1" s="1"/>
  <c r="E98" i="4"/>
  <c r="H5" i="1"/>
  <c r="I218" i="1" l="1"/>
  <c r="J218" i="1" s="1"/>
  <c r="I142" i="1"/>
  <c r="J142" i="1" s="1"/>
  <c r="J141" i="1" s="1"/>
  <c r="J18" i="1"/>
  <c r="I18" i="1" s="1"/>
  <c r="I140" i="1"/>
  <c r="J140" i="1" s="1"/>
  <c r="J138" i="1" s="1"/>
  <c r="I216" i="1"/>
  <c r="J216" i="1" s="1"/>
  <c r="J215" i="1" s="1"/>
  <c r="J214" i="1" s="1"/>
  <c r="I147" i="1"/>
  <c r="J147" i="1" s="1"/>
  <c r="I223" i="1"/>
  <c r="J223" i="1" s="1"/>
  <c r="I637" i="1"/>
  <c r="J637" i="1" s="1"/>
  <c r="J636" i="1" s="1"/>
  <c r="I636" i="1" s="1"/>
  <c r="I630" i="1"/>
  <c r="J630" i="1" s="1"/>
  <c r="J629" i="1" s="1"/>
  <c r="I629" i="1" s="1"/>
  <c r="I635" i="1"/>
  <c r="J635" i="1" s="1"/>
  <c r="J634" i="1" s="1"/>
  <c r="I632" i="1"/>
  <c r="J632" i="1" s="1"/>
  <c r="J631" i="1" s="1"/>
  <c r="I631" i="1" s="1"/>
  <c r="I628" i="1"/>
  <c r="J628" i="1" s="1"/>
  <c r="J627" i="1" s="1"/>
  <c r="I627" i="1" s="1"/>
  <c r="I626" i="1"/>
  <c r="J626" i="1" s="1"/>
  <c r="J625" i="1" s="1"/>
  <c r="I87" i="1"/>
  <c r="J87" i="1" s="1"/>
  <c r="I130" i="1"/>
  <c r="J130" i="1" s="1"/>
  <c r="I190" i="1"/>
  <c r="J190" i="1" s="1"/>
  <c r="I211" i="1"/>
  <c r="J211" i="1" s="1"/>
  <c r="J210" i="1" s="1"/>
  <c r="I94" i="1"/>
  <c r="J94" i="1" s="1"/>
  <c r="I104" i="1"/>
  <c r="J104" i="1" s="1"/>
  <c r="I174" i="1"/>
  <c r="J174" i="1" s="1"/>
  <c r="I37" i="1"/>
  <c r="J37" i="1" s="1"/>
  <c r="I64" i="1"/>
  <c r="J64" i="1" s="1"/>
  <c r="I158" i="1"/>
  <c r="J158" i="1" s="1"/>
  <c r="I182" i="1"/>
  <c r="J182" i="1" s="1"/>
  <c r="I71" i="1"/>
  <c r="J71" i="1" s="1"/>
  <c r="I113" i="1"/>
  <c r="J113" i="1" s="1"/>
  <c r="I120" i="1"/>
  <c r="J120" i="1" s="1"/>
  <c r="I198" i="1"/>
  <c r="J198" i="1" s="1"/>
  <c r="I46" i="1"/>
  <c r="J46" i="1" s="1"/>
  <c r="I55" i="1"/>
  <c r="J55" i="1" s="1"/>
  <c r="I164" i="1"/>
  <c r="J164" i="1" s="1"/>
  <c r="I67" i="1"/>
  <c r="J67" i="1" s="1"/>
  <c r="I161" i="1"/>
  <c r="I185" i="1"/>
  <c r="I50" i="1"/>
  <c r="J50" i="1" s="1"/>
  <c r="I59" i="1"/>
  <c r="J59" i="1" s="1"/>
  <c r="I97" i="1"/>
  <c r="J97" i="1" s="1"/>
  <c r="I107" i="1"/>
  <c r="J107" i="1" s="1"/>
  <c r="I115" i="1"/>
  <c r="J115" i="1" s="1"/>
  <c r="I177" i="1"/>
  <c r="I168" i="1"/>
  <c r="I85" i="1"/>
  <c r="J85" i="1" s="1"/>
  <c r="I90" i="1"/>
  <c r="J90" i="1" s="1"/>
  <c r="I154" i="1"/>
  <c r="I193" i="1"/>
  <c r="I74" i="1"/>
  <c r="J74" i="1" s="1"/>
  <c r="I127" i="1"/>
  <c r="J127" i="1" s="1"/>
  <c r="I201" i="1"/>
  <c r="I48" i="1"/>
  <c r="J48" i="1" s="1"/>
  <c r="I57" i="1"/>
  <c r="J57" i="1" s="1"/>
  <c r="I82" i="1"/>
  <c r="J82" i="1" s="1"/>
  <c r="I96" i="1"/>
  <c r="J96" i="1" s="1"/>
  <c r="I106" i="1"/>
  <c r="J106" i="1" s="1"/>
  <c r="I114" i="1"/>
  <c r="J114" i="1" s="1"/>
  <c r="I166" i="1"/>
  <c r="J166" i="1" s="1"/>
  <c r="I176" i="1"/>
  <c r="J176" i="1" s="1"/>
  <c r="I89" i="1"/>
  <c r="J89" i="1" s="1"/>
  <c r="I73" i="1"/>
  <c r="J73" i="1" s="1"/>
  <c r="I122" i="1"/>
  <c r="J122" i="1" s="1"/>
  <c r="I131" i="1"/>
  <c r="J131" i="1" s="1"/>
  <c r="I152" i="1"/>
  <c r="J152" i="1" s="1"/>
  <c r="I200" i="1"/>
  <c r="J200" i="1" s="1"/>
  <c r="I66" i="1"/>
  <c r="J66" i="1" s="1"/>
  <c r="I160" i="1"/>
  <c r="J160" i="1" s="1"/>
  <c r="I184" i="1"/>
  <c r="J184" i="1" s="1"/>
  <c r="I192" i="1"/>
  <c r="J192" i="1" s="1"/>
  <c r="I209" i="1"/>
  <c r="J209" i="1" s="1"/>
  <c r="I52" i="1"/>
  <c r="J52" i="1" s="1"/>
  <c r="I61" i="1"/>
  <c r="J61" i="1" s="1"/>
  <c r="I76" i="1"/>
  <c r="J76" i="1" s="1"/>
  <c r="I69" i="1"/>
  <c r="J69" i="1" s="1"/>
  <c r="I84" i="1"/>
  <c r="J84" i="1" s="1"/>
  <c r="I92" i="1"/>
  <c r="J92" i="1" s="1"/>
  <c r="I101" i="1"/>
  <c r="J101" i="1" s="1"/>
  <c r="J100" i="1" s="1"/>
  <c r="I111" i="1"/>
  <c r="J111" i="1" s="1"/>
  <c r="I99" i="1"/>
  <c r="J99" i="1" s="1"/>
  <c r="I6" i="1"/>
  <c r="J6" i="1" s="1"/>
  <c r="I13" i="1"/>
  <c r="J13" i="1" s="1"/>
  <c r="I172" i="1"/>
  <c r="J172" i="1" s="1"/>
  <c r="I77" i="1"/>
  <c r="J77" i="1" s="1"/>
  <c r="I196" i="1"/>
  <c r="J196" i="1" s="1"/>
  <c r="I188" i="1"/>
  <c r="J188" i="1" s="1"/>
  <c r="I129" i="1"/>
  <c r="J129" i="1" s="1"/>
  <c r="I180" i="1"/>
  <c r="J180" i="1" s="1"/>
  <c r="I119" i="1"/>
  <c r="J119" i="1" s="1"/>
  <c r="I91" i="1"/>
  <c r="J91" i="1" s="1"/>
  <c r="I155" i="1"/>
  <c r="I194" i="1"/>
  <c r="I98" i="1"/>
  <c r="J98" i="1" s="1"/>
  <c r="I108" i="1"/>
  <c r="J108" i="1" s="1"/>
  <c r="I116" i="1"/>
  <c r="J116" i="1" s="1"/>
  <c r="I68" i="1"/>
  <c r="J68" i="1" s="1"/>
  <c r="I162" i="1"/>
  <c r="I186" i="1"/>
  <c r="I51" i="1"/>
  <c r="J51" i="1" s="1"/>
  <c r="I60" i="1"/>
  <c r="J60" i="1" s="1"/>
  <c r="I75" i="1"/>
  <c r="J75" i="1" s="1"/>
  <c r="I109" i="1"/>
  <c r="J109" i="1" s="1"/>
  <c r="I169" i="1"/>
  <c r="I202" i="1"/>
  <c r="I178" i="1"/>
  <c r="I17" i="1"/>
  <c r="J17" i="1" s="1"/>
  <c r="I49" i="1"/>
  <c r="J49" i="1" s="1"/>
  <c r="I58" i="1"/>
  <c r="J58" i="1" s="1"/>
  <c r="I83" i="1"/>
  <c r="J83" i="1" s="1"/>
  <c r="I167" i="1"/>
  <c r="J167" i="1" s="1"/>
  <c r="I153" i="1"/>
  <c r="J153" i="1" s="1"/>
  <c r="I9" i="1"/>
  <c r="J9" i="1" s="1"/>
  <c r="I38" i="1"/>
  <c r="J38" i="1" s="1"/>
  <c r="I78" i="1"/>
  <c r="J78" i="1" s="1"/>
  <c r="I123" i="1"/>
  <c r="J123" i="1" s="1"/>
  <c r="I132" i="1"/>
  <c r="J132" i="1" s="1"/>
  <c r="I124" i="1"/>
  <c r="J124" i="1" s="1"/>
  <c r="I72" i="1"/>
  <c r="J72" i="1" s="1"/>
  <c r="I125" i="1"/>
  <c r="J125" i="1" s="1"/>
  <c r="I151" i="1"/>
  <c r="J151" i="1" s="1"/>
  <c r="I199" i="1"/>
  <c r="J199" i="1" s="1"/>
  <c r="I205" i="1"/>
  <c r="J205" i="1" s="1"/>
  <c r="J204" i="1" s="1"/>
  <c r="J203" i="1" s="1"/>
  <c r="I88" i="1"/>
  <c r="J88" i="1" s="1"/>
  <c r="I191" i="1"/>
  <c r="J191" i="1" s="1"/>
  <c r="I208" i="1"/>
  <c r="J208" i="1" s="1"/>
  <c r="I16" i="1"/>
  <c r="J16" i="1" s="1"/>
  <c r="I47" i="1"/>
  <c r="J47" i="1" s="1"/>
  <c r="I56" i="1"/>
  <c r="J56" i="1" s="1"/>
  <c r="I81" i="1"/>
  <c r="J81" i="1" s="1"/>
  <c r="I95" i="1"/>
  <c r="J95" i="1" s="1"/>
  <c r="I105" i="1"/>
  <c r="J105" i="1" s="1"/>
  <c r="I165" i="1"/>
  <c r="J165" i="1" s="1"/>
  <c r="I175" i="1"/>
  <c r="J175" i="1" s="1"/>
  <c r="I8" i="1"/>
  <c r="J8" i="1" s="1"/>
  <c r="I65" i="1"/>
  <c r="J65" i="1" s="1"/>
  <c r="I159" i="1"/>
  <c r="J159" i="1" s="1"/>
  <c r="I183" i="1"/>
  <c r="J183" i="1" s="1"/>
  <c r="I35" i="1"/>
  <c r="J35" i="1" s="1"/>
  <c r="I43" i="1"/>
  <c r="J43" i="1" s="1"/>
  <c r="I32" i="1"/>
  <c r="J32" i="1" s="1"/>
  <c r="I42" i="1"/>
  <c r="J42" i="1" s="1"/>
  <c r="I31" i="1"/>
  <c r="J31" i="1" s="1"/>
  <c r="I34" i="1"/>
  <c r="J34" i="1" s="1"/>
  <c r="I40" i="1"/>
  <c r="J40" i="1" s="1"/>
  <c r="J39" i="1" s="1"/>
  <c r="I39" i="1" s="1"/>
  <c r="I181" i="1"/>
  <c r="I7" i="1"/>
  <c r="J7" i="1" s="1"/>
  <c r="I14" i="1"/>
  <c r="J14" i="1" s="1"/>
  <c r="I53" i="1"/>
  <c r="J53" i="1" s="1"/>
  <c r="I173" i="1"/>
  <c r="I197" i="1"/>
  <c r="I189" i="1"/>
  <c r="I121" i="1"/>
  <c r="J121" i="1" s="1"/>
  <c r="I133" i="1"/>
  <c r="J133" i="1" s="1"/>
  <c r="I266" i="1"/>
  <c r="I261" i="1"/>
  <c r="I252" i="1"/>
  <c r="I242" i="1"/>
  <c r="I254" i="1"/>
  <c r="I735" i="1"/>
  <c r="J735" i="1" s="1"/>
  <c r="J734" i="1" s="1"/>
  <c r="I734" i="1" s="1"/>
  <c r="I726" i="1"/>
  <c r="J726" i="1" s="1"/>
  <c r="J725" i="1" s="1"/>
  <c r="I725" i="1" s="1"/>
  <c r="I760" i="1"/>
  <c r="J760" i="1" s="1"/>
  <c r="J759" i="1" s="1"/>
  <c r="I759" i="1" s="1"/>
  <c r="I753" i="1"/>
  <c r="J753" i="1" s="1"/>
  <c r="J752" i="1" s="1"/>
  <c r="I752" i="1" s="1"/>
  <c r="I738" i="1"/>
  <c r="J738" i="1" s="1"/>
  <c r="I768" i="1"/>
  <c r="J768" i="1" s="1"/>
  <c r="J767" i="1" s="1"/>
  <c r="I746" i="1"/>
  <c r="J746" i="1" s="1"/>
  <c r="J745" i="1" s="1"/>
  <c r="I745" i="1" s="1"/>
  <c r="I723" i="1"/>
  <c r="J723" i="1" s="1"/>
  <c r="J722" i="1" s="1"/>
  <c r="I722" i="1" s="1"/>
  <c r="J137" i="1" l="1"/>
  <c r="J222" i="1"/>
  <c r="I222" i="1" s="1"/>
  <c r="J146" i="1"/>
  <c r="I146" i="1" s="1"/>
  <c r="J207" i="1"/>
  <c r="J206" i="1" s="1"/>
  <c r="J12" i="1"/>
  <c r="J41" i="1"/>
  <c r="I41" i="1" s="1"/>
  <c r="J80" i="1"/>
  <c r="J118" i="1"/>
  <c r="J5" i="1"/>
  <c r="J45" i="1"/>
  <c r="I45" i="1" s="1"/>
  <c r="J70" i="1"/>
  <c r="J36" i="1"/>
  <c r="I36" i="1" s="1"/>
  <c r="I625" i="1"/>
  <c r="J624" i="1"/>
  <c r="I624" i="1" s="1"/>
  <c r="J33" i="1"/>
  <c r="I33" i="1" s="1"/>
  <c r="J128" i="1"/>
  <c r="J103" i="1"/>
  <c r="J30" i="1"/>
  <c r="I30" i="1" s="1"/>
  <c r="J54" i="1"/>
  <c r="J112" i="1"/>
  <c r="J63" i="1"/>
  <c r="J93" i="1"/>
  <c r="J86" i="1"/>
  <c r="J633" i="1"/>
  <c r="I633" i="1" s="1"/>
  <c r="I634" i="1"/>
  <c r="J766" i="1"/>
  <c r="I766" i="1" s="1"/>
  <c r="I767" i="1"/>
  <c r="I235" i="1"/>
  <c r="I256" i="1"/>
  <c r="J721" i="1"/>
  <c r="I721" i="1" s="1"/>
  <c r="J737" i="1"/>
  <c r="H195" i="1"/>
  <c r="H202" i="1" s="1"/>
  <c r="J202" i="1" s="1"/>
  <c r="H187" i="1"/>
  <c r="H193" i="1" s="1"/>
  <c r="J193" i="1" s="1"/>
  <c r="H179" i="1"/>
  <c r="H171" i="1"/>
  <c r="H177" i="1" s="1"/>
  <c r="J177" i="1" s="1"/>
  <c r="H163" i="1"/>
  <c r="H169" i="1" s="1"/>
  <c r="J169" i="1" s="1"/>
  <c r="H157" i="1"/>
  <c r="J154" i="1"/>
  <c r="J145" i="1" l="1"/>
  <c r="I145" i="1" s="1"/>
  <c r="J221" i="1"/>
  <c r="I221" i="1" s="1"/>
  <c r="J4" i="1"/>
  <c r="I5" i="1"/>
  <c r="J117" i="1"/>
  <c r="J44" i="1"/>
  <c r="J29" i="1"/>
  <c r="J102" i="1"/>
  <c r="J733" i="1"/>
  <c r="I733" i="1" s="1"/>
  <c r="I737" i="1"/>
  <c r="I251" i="1"/>
  <c r="H149" i="1"/>
  <c r="H162" i="1"/>
  <c r="J162" i="1" s="1"/>
  <c r="H197" i="1"/>
  <c r="J197" i="1" s="1"/>
  <c r="H168" i="1"/>
  <c r="J168" i="1" s="1"/>
  <c r="J163" i="1" s="1"/>
  <c r="H102" i="1"/>
  <c r="H161" i="1"/>
  <c r="J161" i="1" s="1"/>
  <c r="J157" i="1" s="1"/>
  <c r="H194" i="1"/>
  <c r="J194" i="1" s="1"/>
  <c r="H117" i="1"/>
  <c r="J155" i="1"/>
  <c r="J150" i="1" s="1"/>
  <c r="H201" i="1"/>
  <c r="J201" i="1" s="1"/>
  <c r="H170" i="1"/>
  <c r="H178" i="1"/>
  <c r="J178" i="1" s="1"/>
  <c r="H181" i="1"/>
  <c r="J181" i="1" s="1"/>
  <c r="H185" i="1"/>
  <c r="J185" i="1" s="1"/>
  <c r="H186" i="1"/>
  <c r="J186" i="1" s="1"/>
  <c r="H173" i="1"/>
  <c r="J173" i="1" s="1"/>
  <c r="J171" i="1" s="1"/>
  <c r="H189" i="1"/>
  <c r="J189" i="1" s="1"/>
  <c r="J3" i="1" l="1"/>
  <c r="J187" i="1"/>
  <c r="I187" i="1" s="1"/>
  <c r="J179" i="1"/>
  <c r="I179" i="1" s="1"/>
  <c r="J149" i="1"/>
  <c r="J195" i="1"/>
  <c r="I195" i="1" s="1"/>
  <c r="J720" i="1"/>
  <c r="I720" i="1" s="1"/>
  <c r="I234" i="1"/>
  <c r="I163" i="1"/>
  <c r="I150" i="1"/>
  <c r="I171" i="1"/>
  <c r="I157" i="1"/>
  <c r="I93" i="1"/>
  <c r="I112" i="1"/>
  <c r="I103" i="1"/>
  <c r="I86" i="1"/>
  <c r="I128" i="1"/>
  <c r="H148" i="1"/>
  <c r="I118" i="1"/>
  <c r="J170" i="1" l="1"/>
  <c r="J148" i="1" s="1"/>
  <c r="J2" i="1" s="1"/>
  <c r="I149" i="1"/>
  <c r="I102" i="1"/>
  <c r="I117" i="1"/>
  <c r="H44" i="1"/>
  <c r="I170" i="1" l="1"/>
  <c r="I70" i="1"/>
  <c r="I148" i="1"/>
  <c r="I54" i="1"/>
  <c r="I80" i="1"/>
  <c r="I63" i="1"/>
  <c r="I44" i="1" l="1"/>
  <c r="H12" i="1"/>
  <c r="H29" i="1"/>
  <c r="I29" i="1" s="1"/>
  <c r="H4" i="1" l="1"/>
  <c r="I4" i="1" s="1"/>
  <c r="I12" i="1"/>
  <c r="H3" i="1" l="1"/>
  <c r="I386" i="1"/>
  <c r="H393" i="1"/>
  <c r="H385" i="1" l="1"/>
  <c r="H337" i="1" s="1"/>
  <c r="I337" i="1" s="1"/>
  <c r="H596" i="1"/>
  <c r="H2" i="1"/>
  <c r="I2" i="1" s="1"/>
  <c r="I3" i="1"/>
  <c r="I393" i="1"/>
  <c r="I596" i="1" l="1"/>
  <c r="H564" i="1"/>
  <c r="I385" i="1"/>
  <c r="H233" i="1"/>
  <c r="I233" i="1" s="1"/>
  <c r="I564" i="1" l="1"/>
  <c r="H436" i="1"/>
  <c r="I436" i="1" s="1"/>
  <c r="H786" i="1" l="1"/>
  <c r="J772" i="1"/>
  <c r="J786" i="1" l="1"/>
  <c r="I786" i="1" s="1"/>
  <c r="I772" i="1"/>
  <c r="H771" i="1"/>
  <c r="J771" i="1" l="1"/>
  <c r="J770" i="1" s="1"/>
  <c r="J769" i="1" s="1"/>
  <c r="H770" i="1"/>
  <c r="I771" i="1" l="1"/>
  <c r="H769" i="1"/>
  <c r="I769" i="1" s="1"/>
  <c r="I770" i="1"/>
  <c r="H674" i="1" l="1"/>
  <c r="J674" i="1"/>
  <c r="J673" i="1" s="1"/>
  <c r="J672" i="1" s="1"/>
  <c r="J671" i="1" s="1"/>
  <c r="I674" i="1" l="1"/>
  <c r="H673" i="1"/>
  <c r="I673" i="1" l="1"/>
  <c r="H672" i="1"/>
  <c r="I672" i="1" l="1"/>
  <c r="H671" i="1"/>
  <c r="I671" i="1" s="1"/>
</calcChain>
</file>

<file path=xl/sharedStrings.xml><?xml version="1.0" encoding="utf-8"?>
<sst xmlns="http://schemas.openxmlformats.org/spreadsheetml/2006/main" count="8230" uniqueCount="2185">
  <si>
    <t>PROJECT</t>
  </si>
  <si>
    <t>TASKID</t>
  </si>
  <si>
    <t>PARENTID</t>
  </si>
  <si>
    <t>TASKNAME</t>
  </si>
  <si>
    <t>TASKTYPE</t>
  </si>
  <si>
    <t>PSPCODE</t>
  </si>
  <si>
    <t>TASKDESC</t>
  </si>
  <si>
    <t>ESTEFFPH</t>
  </si>
  <si>
    <t>TASKSTAT</t>
  </si>
  <si>
    <t>STARTTIME</t>
  </si>
  <si>
    <t>ENDTIME</t>
  </si>
  <si>
    <t>TASKRESP</t>
  </si>
  <si>
    <t>ZPI2017</t>
  </si>
  <si>
    <t>ZI17WA</t>
  </si>
  <si>
    <t>ZI17</t>
  </si>
  <si>
    <t>Z-PI 2017 Wartung</t>
  </si>
  <si>
    <t>JAPBEREICH</t>
  </si>
  <si>
    <t>P.101.026.002</t>
  </si>
  <si>
    <t>Wartung für Z-PI im Jahr 2017</t>
  </si>
  <si>
    <t>PLAN</t>
  </si>
  <si>
    <t>WSC</t>
  </si>
  <si>
    <t>ZI17WE</t>
  </si>
  <si>
    <t>Z-PI 2017 Weiterentwicklung</t>
  </si>
  <si>
    <t>ZI17WA01</t>
  </si>
  <si>
    <t>JAPVORHABEN</t>
  </si>
  <si>
    <t>ABS</t>
  </si>
  <si>
    <t>DOS</t>
  </si>
  <si>
    <t>JHE</t>
  </si>
  <si>
    <t>CHO</t>
  </si>
  <si>
    <t>RDI</t>
  </si>
  <si>
    <t>Mitarbeit in der ELGA ISMS Arbeitsgruppe</t>
  </si>
  <si>
    <t>Mitarbeit in der ELGA SICO</t>
  </si>
  <si>
    <t>ITSV-interne Audits und Maßnahmenableitung</t>
  </si>
  <si>
    <t>Mitarbeit an externem PEN-Test unter Leitung der ELGA GmbH</t>
  </si>
  <si>
    <t>Rollout neuer Releases, Deployment, Kommunikation (Release Notes etc.) in Abstimmung mit ITSV-Rechenzentrum. Annahme: 2 Releases, inkl. Abstimmung mit ELGA-Releasemanagement (Meeting).</t>
  </si>
  <si>
    <t>Bugfixing</t>
  </si>
  <si>
    <t>Testdurchführung, laufende Anpassung der Testsuites und Reporting</t>
  </si>
  <si>
    <t>Bearbeitung von Support-Anfragen (3rd-Level-Support durch Z-PI CC)</t>
  </si>
  <si>
    <t>ELGA GmbH: Analyse Log-File-Aggregation (Analyse für Protokollierung der Aufrufe durch externe Services)  lt. Vorgaben ELGA GmbH. Keine technische Umsetzung einzuplanen.</t>
  </si>
  <si>
    <t>Releaseschein Upgrade (Analyse, Update JBOSS Plattform und Oracle DB, Update der Framework)</t>
  </si>
  <si>
    <t xml:space="preserve">Analyse Framework Wechsel </t>
  </si>
  <si>
    <t xml:space="preserve">Operative Durchführung des Clearings durch CuCC inkl. notwendiger Support-Leistungen durch Projektteam Z-PI (3rd-Level-Support für Clearinganfragen) </t>
  </si>
  <si>
    <t>Evaluierung und Weiterentwicklung des laufenden (internen) Clearing-Prozesses</t>
  </si>
  <si>
    <t>Automatisierung des DQ-Reportings, Aufnahme in tägliches/wöchentliches Reporting</t>
  </si>
  <si>
    <t>Konzept zur laufenden Steigerung der Datenqualität in Abstimmung mit beteiligten Vorsystemen</t>
  </si>
  <si>
    <t>Laufende Anpassung, Überarbeitung und Erweiterung der Kerndokumente zur L-PI-Anbindung auf Basis der aktuellen Erfordernisse und Erkenntnisse</t>
  </si>
  <si>
    <t>Projektkoordination</t>
  </si>
  <si>
    <t>JAPAP</t>
  </si>
  <si>
    <t>Projektmanagement für alle Z-PI Arbeiten im Jahr 2017</t>
  </si>
  <si>
    <t>Support ELGA-SPOC</t>
  </si>
  <si>
    <t>Z-PI 2017</t>
  </si>
  <si>
    <t>JAP</t>
  </si>
  <si>
    <t>P.101.026</t>
  </si>
  <si>
    <t>Alle Arbeiten für Z-PI im Jahr 2017</t>
  </si>
  <si>
    <t>Koordinationsaufgaben in Z-PI 2017</t>
  </si>
  <si>
    <t xml:space="preserve">Arbeiten zur Abstimmung mit und durch ELGA-SPOC der ITSV </t>
  </si>
  <si>
    <t>WA01 - Security</t>
  </si>
  <si>
    <t>ZI17WA0101</t>
  </si>
  <si>
    <t>ZI17WA0102</t>
  </si>
  <si>
    <t>ZI17WA0103</t>
  </si>
  <si>
    <t>ZI17WA0104</t>
  </si>
  <si>
    <t>ZI17WA0105</t>
  </si>
  <si>
    <t>Aktualisierung Security-Maßnahmen</t>
  </si>
  <si>
    <t>ITSV Audits</t>
  </si>
  <si>
    <t>Mitarbeit an externem PEN-Test</t>
  </si>
  <si>
    <t>ZI17WA0105SURT3</t>
  </si>
  <si>
    <t>Mitarbeit an externem PEN-Test - SuR T3</t>
  </si>
  <si>
    <t>TASK</t>
  </si>
  <si>
    <t>ZI17WA0105SURT2</t>
  </si>
  <si>
    <t>Mitarbeit an externem PEN-Test - SuR T2</t>
  </si>
  <si>
    <t>Projektkoordination EH T1</t>
  </si>
  <si>
    <t>Koordinationsaufgaben in Z-PI 2017 Anne Busch</t>
  </si>
  <si>
    <t>Projektkoordination EH T2</t>
  </si>
  <si>
    <t>Projektkoordination SWOP T3</t>
  </si>
  <si>
    <t>Projektkoordination SWGO T3</t>
  </si>
  <si>
    <t xml:space="preserve">Koordinationsaufgaben in Z-PI 2017 Daniela Ostermeier </t>
  </si>
  <si>
    <t>Koordinationsaufgaben in Z-PI 2017 Wolfgang Scherer</t>
  </si>
  <si>
    <t>Koordinationsaufgaben in Z-PI 2017 Thomas Schadlinger</t>
  </si>
  <si>
    <t>Mitarbeit an externem PEN-Test Christian Hofsommer</t>
  </si>
  <si>
    <t>Mitarbeit an externem PEN-Test SuR T2-Mitarbeiter</t>
  </si>
  <si>
    <t>ZI17WA0101SURT3</t>
  </si>
  <si>
    <t>Mitarbeit in der ELGA ISMS Arbeitsgruppe Christian Hofsommer</t>
  </si>
  <si>
    <t>Mitarbeit in der ELGA ISMS Arbeitsgruppe SuR T3</t>
  </si>
  <si>
    <t>Mitarbeit in der ELGA ISMS Arbeitsgruppe SuR T2</t>
  </si>
  <si>
    <t>ZI17WA0101SURT2</t>
  </si>
  <si>
    <t>Mitarbeit in der ELGA ISMS Arbeitsgruppe SuR T2-Mitarbeiter</t>
  </si>
  <si>
    <t>ZI17WA0102SURT3</t>
  </si>
  <si>
    <t>ZI17WA0102SURT2</t>
  </si>
  <si>
    <t>Mitarbeit in der ELGA SICO SuR T3</t>
  </si>
  <si>
    <t>Mitarbeit in der ELGA SICO SuR T2</t>
  </si>
  <si>
    <t>Mitarbeit in der ELGA SICO Christian Hofsommer</t>
  </si>
  <si>
    <t>Mitarbeit in der ELGA SICO SuR T2-Mitarbeiter</t>
  </si>
  <si>
    <t>WA01 - Security für Z-PI im Jahr 2017</t>
  </si>
  <si>
    <t>ZI17WA02</t>
  </si>
  <si>
    <t>Betrieb und 3rd-Level-Support</t>
  </si>
  <si>
    <t>WA02 - Betrieb und 3rd-Level-Support</t>
  </si>
  <si>
    <t>ZI17WA0201</t>
  </si>
  <si>
    <t>Release-Rollout</t>
  </si>
  <si>
    <t>ZI17WA0202</t>
  </si>
  <si>
    <t>ZI17WA0203</t>
  </si>
  <si>
    <t>ZI17WA0204</t>
  </si>
  <si>
    <t>ZI17WA0205</t>
  </si>
  <si>
    <t>ZI17WA0206</t>
  </si>
  <si>
    <t>ZI17WA0207</t>
  </si>
  <si>
    <t>Testdurchführung und Testdokumentation</t>
  </si>
  <si>
    <t>3rd-Level-Support</t>
  </si>
  <si>
    <t>Betriebsführung</t>
  </si>
  <si>
    <t>Logfile-Aggregation und Analyse</t>
  </si>
  <si>
    <t>SLA-Reporting, -Dokumentation, -Optimierung</t>
  </si>
  <si>
    <t>ZI17WA03</t>
  </si>
  <si>
    <t>ZI17WA0301</t>
  </si>
  <si>
    <t>ZI17WA0302</t>
  </si>
  <si>
    <t>Analyse Framework-Wechsel</t>
  </si>
  <si>
    <t>ZI17WA04</t>
  </si>
  <si>
    <t>ZI17WA0401</t>
  </si>
  <si>
    <t>ZI17WA0402</t>
  </si>
  <si>
    <t>WA04 - Z-PI Clearing</t>
  </si>
  <si>
    <t>WA03 - Anpassung technische Infrastruktur</t>
  </si>
  <si>
    <t>Evaluierung und Weiterentwicklung ZPI-Clearing</t>
  </si>
  <si>
    <t>ZI17WE01</t>
  </si>
  <si>
    <t>WE01 - Monitoring und Reporting Datenqualität</t>
  </si>
  <si>
    <t>WE04 - Systemanbindung</t>
  </si>
  <si>
    <t>ZI17WE04</t>
  </si>
  <si>
    <t>THS</t>
  </si>
  <si>
    <t>ZI17WE0101</t>
  </si>
  <si>
    <t>ZI17WE0102</t>
  </si>
  <si>
    <t>ZI17WE0103</t>
  </si>
  <si>
    <t>Anpassung DQ-Auswerte-Tools</t>
  </si>
  <si>
    <t>Automatisierung DQ-Reporting</t>
  </si>
  <si>
    <t>DQ-Steigerungs-Konzept Mitarbeit</t>
  </si>
  <si>
    <t xml:space="preserve">Annahme: L-PIs werden ausschließlich gemäß ELGA-Masterplan angebunden. 3 LP-I Anbindungen noch offen.  </t>
  </si>
  <si>
    <t>ZI17WE0401</t>
  </si>
  <si>
    <t>ZI17WE0402</t>
  </si>
  <si>
    <t>ZI17WE0403</t>
  </si>
  <si>
    <t>ZI17WE0404</t>
  </si>
  <si>
    <t>Laufende Anpassung Anbindung</t>
  </si>
  <si>
    <t>ZI17WA0103JHE</t>
  </si>
  <si>
    <t>ZI17WA0103THS</t>
  </si>
  <si>
    <t>Aktualisierung Security-Maßnahmen JHE</t>
  </si>
  <si>
    <t>Aktualisierung Security-Maßnahmen THS</t>
  </si>
  <si>
    <t>MZE</t>
  </si>
  <si>
    <t>ITSV Audits CHO</t>
  </si>
  <si>
    <t>ZI17WA0104SURT3</t>
  </si>
  <si>
    <t>ITSV-interne Audits und Maßnahmenableitung CHO</t>
  </si>
  <si>
    <t>Support ELGA-SPOC ABS</t>
  </si>
  <si>
    <t>Support ELGA-SPOC DOS</t>
  </si>
  <si>
    <t>Support ELGA-SPOC THL</t>
  </si>
  <si>
    <t>Support ELGA-SPOC WSC</t>
  </si>
  <si>
    <t>Support ELGA-SPOC THS</t>
  </si>
  <si>
    <t>THL</t>
  </si>
  <si>
    <t>ZI17WA0201JHE</t>
  </si>
  <si>
    <t>Release-Rollout JHE</t>
  </si>
  <si>
    <t>ZI17WA0201WSC</t>
  </si>
  <si>
    <t>ZI17WA0201RDI</t>
  </si>
  <si>
    <t>ZI17WA0201THS</t>
  </si>
  <si>
    <t>ZI17WA0201NFR</t>
  </si>
  <si>
    <t>ZI17WA0201GKA</t>
  </si>
  <si>
    <t>ZI17WA0201CRA</t>
  </si>
  <si>
    <t>Release-Rollout WSC</t>
  </si>
  <si>
    <t>Release-Rollout RDI</t>
  </si>
  <si>
    <t>Release-Rollout THS</t>
  </si>
  <si>
    <t>Release-Rollout NFR</t>
  </si>
  <si>
    <t>Release-Rollout GKA</t>
  </si>
  <si>
    <t>Release-Rollout CRA</t>
  </si>
  <si>
    <t>NFR</t>
  </si>
  <si>
    <t>GKA</t>
  </si>
  <si>
    <t>CRA</t>
  </si>
  <si>
    <t>ZI17WA0202JHE</t>
  </si>
  <si>
    <t>ZI17WA0202WSC</t>
  </si>
  <si>
    <t>ZI17WA0202RDI</t>
  </si>
  <si>
    <t>ZI17WA0202THS</t>
  </si>
  <si>
    <t>ZI17WA0202NFR</t>
  </si>
  <si>
    <t>ZI17WA0202GKA</t>
  </si>
  <si>
    <t>ZI17WA0202CRA</t>
  </si>
  <si>
    <t>Bugfixing JHE</t>
  </si>
  <si>
    <t>Bugfixing WSC</t>
  </si>
  <si>
    <t>Bugfixing RDI</t>
  </si>
  <si>
    <t>Bugfixing THS</t>
  </si>
  <si>
    <t>Bugfixing NFR</t>
  </si>
  <si>
    <t>Bugfixing GKA</t>
  </si>
  <si>
    <t>Bugfixing CRA</t>
  </si>
  <si>
    <t>ZI17WA0203JHE</t>
  </si>
  <si>
    <t>ZI17WA0203WSC</t>
  </si>
  <si>
    <t>ZI17WA0203RDI</t>
  </si>
  <si>
    <t>ZI17WA0203NFR</t>
  </si>
  <si>
    <t>ZI17WA0203GKA</t>
  </si>
  <si>
    <t>ZI17WA0203CRA</t>
  </si>
  <si>
    <t>Testdurchführung und Testdokumentation JHE</t>
  </si>
  <si>
    <t>Testdurchführung und Testdokumentation WSC</t>
  </si>
  <si>
    <t>Testdurchführung und Testdokumentation RDI</t>
  </si>
  <si>
    <t>Testdurchführung und Testdokumentation NFR</t>
  </si>
  <si>
    <t>Testdurchführung und Testdokumentation GKA</t>
  </si>
  <si>
    <t>Testdurchführung und Testdokumentation CRA</t>
  </si>
  <si>
    <t>ZI17WA0204JHE</t>
  </si>
  <si>
    <t>ZI17WA0204WSC</t>
  </si>
  <si>
    <t>ZI17WA0204RDI</t>
  </si>
  <si>
    <t>ZI17WA0204NFR</t>
  </si>
  <si>
    <t>ZI17WA0204GKA</t>
  </si>
  <si>
    <t>ZI17WA0204CRA</t>
  </si>
  <si>
    <t>3rd-Level-Support JHE</t>
  </si>
  <si>
    <t>3rd-Level-Support WSC</t>
  </si>
  <si>
    <t>3rd-Level-Support RDI</t>
  </si>
  <si>
    <t>3rd-Level-Support NFR</t>
  </si>
  <si>
    <t>3rd-Level-Support GKA</t>
  </si>
  <si>
    <t>3rd-Level-Support CRA</t>
  </si>
  <si>
    <t>ZI17WA0205WSC</t>
  </si>
  <si>
    <t>ZI17WA0205RDI</t>
  </si>
  <si>
    <t>ZI17WA0205THS</t>
  </si>
  <si>
    <t>ZI17WA0205CRA</t>
  </si>
  <si>
    <t>Betriebsführung WSC</t>
  </si>
  <si>
    <t>Betriebsführung RDI</t>
  </si>
  <si>
    <t>Betriebsführung THS</t>
  </si>
  <si>
    <t>Betriebsführung CRA</t>
  </si>
  <si>
    <t>Logfile-Analyse JHE</t>
  </si>
  <si>
    <t>Logfile-Analyse WSC</t>
  </si>
  <si>
    <t>Logfile-Analyse RDI</t>
  </si>
  <si>
    <t>Logfile-Analyse NFR</t>
  </si>
  <si>
    <t>Logfile-Analyse GKA</t>
  </si>
  <si>
    <t>Logfile-Analyse CRA</t>
  </si>
  <si>
    <t>ZI17WA0207JHE</t>
  </si>
  <si>
    <t>ZI17WA0207WSC</t>
  </si>
  <si>
    <t>ZI17WA0207RDI</t>
  </si>
  <si>
    <t>ZI17WA0207NFR</t>
  </si>
  <si>
    <t>ZI17WA0207GKA</t>
  </si>
  <si>
    <t>ZI17WA0207CRA</t>
  </si>
  <si>
    <t>Optimierung SLA-Reporting JHE</t>
  </si>
  <si>
    <t>Optimierung SLA-Reporting WSC</t>
  </si>
  <si>
    <t>Optimierung SLA-Reporting RDI</t>
  </si>
  <si>
    <t>Optimierung SLA-Reporting NFR</t>
  </si>
  <si>
    <t>Optimierung SLA-Reporting GKA</t>
  </si>
  <si>
    <t>Optimierung SLA-Reporting CRA</t>
  </si>
  <si>
    <t>ZI17WA0301JHE</t>
  </si>
  <si>
    <t>ZI17WA0301WSC</t>
  </si>
  <si>
    <t>ZI17WA0301RDI</t>
  </si>
  <si>
    <t>ZI17WA0301NFR</t>
  </si>
  <si>
    <t>ZI17WA0301GKA</t>
  </si>
  <si>
    <t>ZI17WA0302JHE</t>
  </si>
  <si>
    <t>ZI17WA0302RDI</t>
  </si>
  <si>
    <t>ZI17WA0302NFR</t>
  </si>
  <si>
    <t>ZI17WA0302GKA</t>
  </si>
  <si>
    <t>Analyse Framework-Wechsel JHE</t>
  </si>
  <si>
    <t>Analyse Framework-Wechsel RDI</t>
  </si>
  <si>
    <t>Analyse Framework-Wechsel NFR</t>
  </si>
  <si>
    <t>Analyse Framework-Wechsel GKA</t>
  </si>
  <si>
    <t>ZI17WA0401ABS</t>
  </si>
  <si>
    <t>ZI17WA0401JHE</t>
  </si>
  <si>
    <t>ZI17WA0401TSA</t>
  </si>
  <si>
    <t>ZI17WA0401RDI</t>
  </si>
  <si>
    <t>ZI17WA0401EHA</t>
  </si>
  <si>
    <t>ZI17WA0401UNASS</t>
  </si>
  <si>
    <t>TSA</t>
  </si>
  <si>
    <t>EHA</t>
  </si>
  <si>
    <t>ZI17WA0402ABS</t>
  </si>
  <si>
    <t>ZI17WA0402JHE</t>
  </si>
  <si>
    <t>ZI17WA0402RDI</t>
  </si>
  <si>
    <t>ZI17WA0402EHA</t>
  </si>
  <si>
    <t>Evaluierung und Weiterentwicklung ZPI-Clearing ABS</t>
  </si>
  <si>
    <t>Evaluierung und Weiterentwicklung ZPI-Clearing JHE</t>
  </si>
  <si>
    <t>Evaluierung und Weiterentwicklung ZPI-Clearing RDI</t>
  </si>
  <si>
    <t>Evaluierung und Weiterentwicklung ZPI-Clearing EHA</t>
  </si>
  <si>
    <t>ZI17WE0101WSC</t>
  </si>
  <si>
    <t>ZI17WE0101RDI</t>
  </si>
  <si>
    <t>ZI17WE0101THS</t>
  </si>
  <si>
    <t>ZI17WE0101NFR</t>
  </si>
  <si>
    <t>ZI17WE0101GKA</t>
  </si>
  <si>
    <t>Anpassung DQ-Auswerte-Tools WSC</t>
  </si>
  <si>
    <t>Anpassung DQ-Auswerte-Tools RDI</t>
  </si>
  <si>
    <t>Anpassung DQ-Auswerte-Tools THS</t>
  </si>
  <si>
    <t>Anpassung DQ-Auswerte-Tools NFR</t>
  </si>
  <si>
    <t>Anpassung DQ-Auswerte-Tools GKA</t>
  </si>
  <si>
    <t>ZI17WE0102JHE</t>
  </si>
  <si>
    <t>ZI17WE0102WSC</t>
  </si>
  <si>
    <t>ZI17WE0102RDI</t>
  </si>
  <si>
    <t>ZI17WE0102NFR</t>
  </si>
  <si>
    <t>ZI17WE0102GKA</t>
  </si>
  <si>
    <t>Automatisierung DQ-Reporting JHE</t>
  </si>
  <si>
    <t>Automatisierung DQ-Reporting WSC</t>
  </si>
  <si>
    <t>Automatisierung DQ-Reporting RDI</t>
  </si>
  <si>
    <t>Automatisierung DQ-Reporting NFR</t>
  </si>
  <si>
    <t>Automatisierung DQ-Reporting GKA</t>
  </si>
  <si>
    <t>ZI17WE0103JHE</t>
  </si>
  <si>
    <t>ZI17WE0103WSC</t>
  </si>
  <si>
    <t>ZI17WE0103RDI</t>
  </si>
  <si>
    <t>ZI17WE0103THS</t>
  </si>
  <si>
    <t>ZI17WE0103NFR</t>
  </si>
  <si>
    <t>ZI17WE0103GKA</t>
  </si>
  <si>
    <t>DQ-Steigerungs-Konzept Mitarbeit JHE</t>
  </si>
  <si>
    <t>DQ-Steigerungs-Konzept Mitarbeit WSC</t>
  </si>
  <si>
    <t>DQ-Steigerungs-Konzept Mitarbeit RDI</t>
  </si>
  <si>
    <t>DQ-Steigerungs-Konzept Mitarbeit THS</t>
  </si>
  <si>
    <t>DQ-Steigerungs-Konzept Mitarbeit NFR</t>
  </si>
  <si>
    <t>DQ-Steigerungs-Konzept Mitarbeit GKA</t>
  </si>
  <si>
    <t>Anbindung EB 1 ABS</t>
  </si>
  <si>
    <t>Anbindung EB 1 DOS</t>
  </si>
  <si>
    <t>Anbindung EB 1 WSC</t>
  </si>
  <si>
    <t>Anbindung EB 1 RDI</t>
  </si>
  <si>
    <t>Anbindung EB 1 JHE</t>
  </si>
  <si>
    <t>Anbindung EB 1 NFR</t>
  </si>
  <si>
    <t>Anbindung EB 1 GKA</t>
  </si>
  <si>
    <t>ZI17WE0401ABS</t>
  </si>
  <si>
    <t>ZI17WE0401DOS</t>
  </si>
  <si>
    <t>ZI17WE0401JHE</t>
  </si>
  <si>
    <t>ZI17WE0401WSC</t>
  </si>
  <si>
    <t>ZI17WE0401RDI</t>
  </si>
  <si>
    <t>ZI17WE0401NFR</t>
  </si>
  <si>
    <t>ZI17WE0401GKA</t>
  </si>
  <si>
    <t>ZI17WE0402ABS</t>
  </si>
  <si>
    <t>ZI17WE0402DOS</t>
  </si>
  <si>
    <t>ZI17WE0402JHE</t>
  </si>
  <si>
    <t>ZI17WE0402WSC</t>
  </si>
  <si>
    <t>ZI17WE0402RDI</t>
  </si>
  <si>
    <t>ZI17WE0402NFR</t>
  </si>
  <si>
    <t>ZI17WE0402GKA</t>
  </si>
  <si>
    <t>Anbindung EB 2 ABS</t>
  </si>
  <si>
    <t>Anbindung EB 2 DOS</t>
  </si>
  <si>
    <t>Anbindung EB 2 JHE</t>
  </si>
  <si>
    <t>Anbindung EB 2 WSC</t>
  </si>
  <si>
    <t>Anbindung EB 2 RDI</t>
  </si>
  <si>
    <t>Anbindung EB 2 NFR</t>
  </si>
  <si>
    <t>Anbindung EB 2 GKA</t>
  </si>
  <si>
    <t>ZI17WE0403ABS</t>
  </si>
  <si>
    <t>ZI17WE0403DOS</t>
  </si>
  <si>
    <t>ZI17WE0403JHE</t>
  </si>
  <si>
    <t>ZI17WE0403WSC</t>
  </si>
  <si>
    <t>ZI17WE0403RDI</t>
  </si>
  <si>
    <t>ZI17WE0403NFR</t>
  </si>
  <si>
    <t>ZI17WE0403GKA</t>
  </si>
  <si>
    <t>Anbindung EB 3 ABS</t>
  </si>
  <si>
    <t>Anbindung EB 3 DOS</t>
  </si>
  <si>
    <t>Anbindung EB 3 JHE</t>
  </si>
  <si>
    <t>Anbindung EB 3 WSC</t>
  </si>
  <si>
    <t>Anbindung EB 3 RDI</t>
  </si>
  <si>
    <t>Anbindung EB 3 NFR</t>
  </si>
  <si>
    <t>Anbindung EB 3 GKA</t>
  </si>
  <si>
    <t>ZI17WE0404ABS</t>
  </si>
  <si>
    <t>ZI17WE0404DOS</t>
  </si>
  <si>
    <t>ZI17WE0404JHE</t>
  </si>
  <si>
    <t>ZI17WE0404WSC</t>
  </si>
  <si>
    <t>ZI17WE0404RDI</t>
  </si>
  <si>
    <t>ZI17WE0404NFR</t>
  </si>
  <si>
    <t>ZI17WE0404GKA</t>
  </si>
  <si>
    <t>Laufende Anpassung Anbindung ABS</t>
  </si>
  <si>
    <t>Laufende Anpassung Anbindung DOS</t>
  </si>
  <si>
    <t>Laufende Anpassung Anbindung JHE</t>
  </si>
  <si>
    <t>Laufende Anpassung Anbindung WSC</t>
  </si>
  <si>
    <t>Laufende Anpassung Anbindung RDI</t>
  </si>
  <si>
    <t>Laufende Anpassung Anbindung NFR</t>
  </si>
  <si>
    <t>Laufende Anpassung Anbindung GKA</t>
  </si>
  <si>
    <t>P.101.026.001.004</t>
  </si>
  <si>
    <t>P.101.026.002.010</t>
  </si>
  <si>
    <t>P.101.026.002.011</t>
  </si>
  <si>
    <t>P.101.026.002.041</t>
  </si>
  <si>
    <t>P.101.026.002.012</t>
  </si>
  <si>
    <t>AGG</t>
  </si>
  <si>
    <t>TASKATTRIB</t>
  </si>
  <si>
    <t>{}</t>
  </si>
  <si>
    <t>{"TASKDESC":"Reporting, Koordination und Monitoring der Datenqualität.\n\nNicht-Ziel dieses Arbeitspaketes ist die direkte Steigerung der Datenqualität, da diese nicht im unmittelbaren Einflussbereich des Z-PI liegt. Es können lediglich Kennzahlen und Sachverhalte aufgezeigt werden."}</t>
  </si>
  <si>
    <t>{"TASKDESC":"Laufende Anpassung des Auswertungs-Tools zur Datenqualität und Reporting von neue Anforderungen aus dem laufenden Betrieb (Feedback L-PIs, Auftraggeber, Implementierung Kennzahlen aus Bürgerportal, bPK-Ausstattung, Berechtigungssystem etc.). "}</t>
  </si>
  <si>
    <t>P.101.026.002.080</t>
  </si>
  <si>
    <t>P.101.026.002.081</t>
  </si>
  <si>
    <t>P.101.026.002.082</t>
  </si>
  <si>
    <t>P.101.026.002.083</t>
  </si>
  <si>
    <t>P.101.026.002.084</t>
  </si>
  <si>
    <t>P.101.026.002.013</t>
  </si>
  <si>
    <t>P.101.026.002.014</t>
  </si>
  <si>
    <t>P.101.026.002.015</t>
  </si>
  <si>
    <t>P.101.026.002.016</t>
  </si>
  <si>
    <t>P.101.026.002.017</t>
  </si>
  <si>
    <t>P.101.026.002.040</t>
  </si>
  <si>
    <t>P.101.026.002.042</t>
  </si>
  <si>
    <t>P.101.026.002.020</t>
  </si>
  <si>
    <t>P.101.026.002.021</t>
  </si>
  <si>
    <t>P.101.026.002.022</t>
  </si>
  <si>
    <t>P.101.026.003.020</t>
  </si>
  <si>
    <t>P.101.026.003.021</t>
  </si>
  <si>
    <t>P.101.026.003.022</t>
  </si>
  <si>
    <t>P.101.026.003.023</t>
  </si>
  <si>
    <t>P.101.026.003.040</t>
  </si>
  <si>
    <t>P.101.026.003.041</t>
  </si>
  <si>
    <t>P.101.026.003.042</t>
  </si>
  <si>
    <t>P.101.026.003.043</t>
  </si>
  <si>
    <t>P.101.026.003.044</t>
  </si>
  <si>
    <t>P.101.026.001</t>
  </si>
  <si>
    <t>ZI17PJM</t>
  </si>
  <si>
    <t>ZI17PJMPCOORD</t>
  </si>
  <si>
    <t>ZI17PJMPCOORDEHT1</t>
  </si>
  <si>
    <t>ZI17PJMPCOORDEHT2</t>
  </si>
  <si>
    <t>ZI17PJMPCOORDSOT3</t>
  </si>
  <si>
    <t>ZI17PJMPCOORDSGT3</t>
  </si>
  <si>
    <t>ZI17PJMSPOC</t>
  </si>
  <si>
    <t>ZI17PJMSPOCEHT1</t>
  </si>
  <si>
    <t>ZI17PJMSPOCEHT2</t>
  </si>
  <si>
    <t>ZI17PJMSPOCEHT3</t>
  </si>
  <si>
    <t>ZI17PJMSPOCSOT3</t>
  </si>
  <si>
    <t>ZI17PJMSPOCSGT3</t>
  </si>
  <si>
    <t>Z-PI 2017 Projektmanagement</t>
  </si>
  <si>
    <t>P.101.026.003</t>
  </si>
  <si>
    <t>Monitoring und Reporting Datenqualität</t>
  </si>
  <si>
    <t>ZI17WA0208</t>
  </si>
  <si>
    <t>Abschluss Tests Z-PI 2.8 - PUN</t>
  </si>
  <si>
    <t>P.101.026.002.018</t>
  </si>
  <si>
    <t>PUN-Test- und Abschluss-Tätigkeiten, die 2016 nicht mehr durchgeführt werden konnten</t>
  </si>
  <si>
    <t>UNPLAN</t>
  </si>
  <si>
    <t>Releaseschein-Upgrade</t>
  </si>
  <si>
    <t>{"NOTES":[{"DATE":"2017-01-24","TEXT":["Releaseschein auf Dubai. RDI check noch mit MBO, ob das keine Überraschungen hat.","AIX 7.2","JBoss EAP 6.2 =&gt; EAP 7.0.4","Apache 2.4, &lt;= ist bereits, OK","Oracle 11 =&gt; 12.1.0.2","Java 7 =&gt; 8","Maven 3.0 =&gt; 3.3","von obigen abhängige Libraries nachziehen (sind nich explizit im Releaseschein aufgeführt:","Spring, ...","GUIs (ARR/ATNA, Clearing) haben RichFaces in sich, dieses wird insgesamt nicht mehr supported und sollte entfernt werden"]}]}</t>
  </si>
  <si>
    <t>{"NOTES":[{"DATE":"2017-01-24","TEXT":["Abschätzung des Aufwandes um Spring =&gt; Apache CDI durchzuführen. Erwartungshaltung ist, dass es ähnlich wie Neuentwicklung sein wird =&gt; unmöglich, muss aber dokumentiert werden, um es abwenden zu können","Analyse und Abschätzun g des Aufwandes, um aus den GUIs des Z-PI RichFaces zu entfernen, das prinzipiell (in keiner Version) mehr unterstützt wird"]}]}</t>
  </si>
  <si>
    <t>{"NOTES":[{"DATE":"2017-01-24","TEXT":["EB2 = Burgenland"]}]}</t>
  </si>
  <si>
    <t>{"NOTES":[{"DATE":"2017-01-24","TEXT":["EB1 = Vorarlberg","Nur mehr Bestätigung des PROD-PIF-Tests ausständig"]}]}</t>
  </si>
  <si>
    <t>{"NOTES":[{"DATE":"2017-01-24","TEXT":["EB3 derzeit kein Bereich bekannt"]}]}</t>
  </si>
  <si>
    <t>{"DETAILS":"keine definitiv geplanten Arbeiten, nur auf Anforderung"}</t>
  </si>
  <si>
    <t>{"TASKDESC":"Aktualisierung der Security-Maßnahmen an Erfordernisse aus dem Betrieb (Fraud-Protection etc.). (KAV) Ggf. können Inhalte der Fraunhofer-Studie mit berücksichtigt werden.","DETAILS":"keine definitiv geplanten Arbeiten, nur auf Anforderung"}</t>
  </si>
  <si>
    <t>{"DETAILS":"Alle regulär durchzuführenden Tests, Nachdokumentation und -Automatisierung nach gegebenen freien Ressourcen, periodische Regression-Tests (nur bereits automatisierte Cases 2 Releases, jeweils 4 Durchläufe, Einbindung der Regression-Suite in den Jenkings-Build-Ablauf"}</t>
  </si>
  <si>
    <t>{"DETAILS":["periodische (&lt;1x/Monat) Meetings ZPI-Team (WSC, RDI, THS) mit RZ-Betrieb (GKR, &lt;SYSMGT&gt;, &lt;DABA&gt;, &lt;AM&gt;, &lt;SYSOPER&gt;)","Austausch von Info aus und Anliegen an ELGA-BF-Meetings (G.Kraxberger)"]}</t>
  </si>
  <si>
    <t>{"DETAILS":"keine definitiv geplanten Arbeiten, nur auf Anforderung durch ELGA-BF/ELGA-GmbH"}</t>
  </si>
  <si>
    <t>{"DETAILS":"Bis auf TSA Aktivitäten nur nach Anforderung durch CuCC"}</t>
  </si>
  <si>
    <t>{"DETAILS":"keine definitiv geplanten Arbeiten, nur auf Anforderung oder nach zwischen CuCC und Z-PI-Team abgestimmten Erkenntnissen"}</t>
  </si>
  <si>
    <t>{"NOTES":[{"DATE":"2017-01-18","TEXT":["Ausgestaltung und Kontierung ist mit ELGA-SPOC (Franz Wiener) abzustimmen"]}]}</t>
  </si>
  <si>
    <t>{"VERRECHNUNG":"HVB"}</t>
  </si>
  <si>
    <t>{"DETAILS":"ISMS tagt 1 x monatlich =&gt; 12x5=60Ph + eventuelle Nacharbeiten"}</t>
  </si>
  <si>
    <t>{"TASKDESC":"Anpassung/Weiterentwicklung SLA-Reporting (Verfügbarkeiten, Antwortzeitverhalten etc.) und ggf. Umsetzung von Maßnahmen zur Einhaltung der vereinbarten SLAs. Optimierung der SLA-Messung (Downtimes, Report Citratest etc.).\nAnnahme: Sicherstellung der 2016 vereinbarten SLAs. Darüber hinausgehende Anforderungen (z.B. Verkürzung der Antwortzeiten) sind ggf. als CR zu beauftragen. ","DETAILS":["CITRA-Tests qualitätssichern und Ausreißer dokumentieren","Monatsreport automatisieren und stabilisieren (läuft derzeit sehr lange und belastst TEMP-Tablespace der PROD-Umgebung)","Weitere Aktivitäten nur auf Anforderung durch HVB bzw. ELGA-Gremien"]}</t>
  </si>
  <si>
    <t>{"VERRECHNUNG":"ELGA-GmbH","BUDGET":[{"PLAN":{"VERSION":"1.5-2","DATE":"2016-12-23","BETRAG_EUR_INCL_GK":"66321.60"}}]}</t>
  </si>
  <si>
    <t>{"DETAILS":["per 2017-01-24 nur bPK-Abdeckungsreport NICHT automatisiert; Hinderungsgrund: nur 1x pro Monat, Grafiken in Excel-Ergebnis-Dokument nicht mit verwendeter Jakarta-POI-Library erstellbar", "Screening durch ITSV-Experten erforderlich bevor nach aussen geht."," wird derzeit durch JHE manuell 1 x pro Monat erstellt.","weitere Automatisierungen nur nach mit ELGA-SPOC abgestimmter Anforderung"]}</t>
  </si>
  <si>
    <t>ZI17WA0206JHE</t>
  </si>
  <si>
    <t>ZI17WA0206WSC</t>
  </si>
  <si>
    <t>ZI17WA0206RDI</t>
  </si>
  <si>
    <t>ZI17WA0206NFR</t>
  </si>
  <si>
    <t>ZI17WA0206GKA</t>
  </si>
  <si>
    <t>ZI17WA0206CRA</t>
  </si>
  <si>
    <t>Anbindung EB 1 - Hnet</t>
  </si>
  <si>
    <t>Anbindung EB 2 - Vorarlberg</t>
  </si>
  <si>
    <t>Anbindung EB 3 - Burgenland</t>
  </si>
  <si>
    <t>Erstanbindung &amp; GoLive EB 1 - Hnet</t>
  </si>
  <si>
    <t>Erstanbindung &amp; GoLive EB 2 - Vorarlberg</t>
  </si>
  <si>
    <t>Erstanbindung &amp; GoLive EB 3 - Burgenland</t>
  </si>
  <si>
    <t>Wartung Dokumentenmanagement System</t>
  </si>
  <si>
    <t>P.101.033.003.003</t>
  </si>
  <si>
    <t>Dokumentenmanagement Systems inkl. Support im Störungs-fall</t>
  </si>
  <si>
    <t>RfC Hash-Wert</t>
  </si>
  <si>
    <t>P.101.033.004.013</t>
  </si>
  <si>
    <t>Übergabe in die Linie</t>
  </si>
  <si>
    <t>P.101.033.004.011</t>
  </si>
  <si>
    <t>WIST2017</t>
  </si>
  <si>
    <t>WIST2017WA01</t>
  </si>
  <si>
    <t>WIST2017WA02</t>
  </si>
  <si>
    <t>WIST2017WA03</t>
  </si>
  <si>
    <t>Inhalt dieses Arbeitspakets wird es sein, den in 2016 eingefrorener RfC Hash-Wert, in 2017 umzusetzen. Die Aufwände werden unter-anderem folgende Punkte enthalten:Analyse für die Umsetzung des RfC Hash-WertUmsetzung des RfC Hash-Wert bei der WIST</t>
  </si>
  <si>
    <t>Übergabe der Verantwortlichkeiten für Support und Betrieb an die relevanten Organisationseinheiten.Auflösung der Projektmanagementorganisation, mit dem Ziel, dass die WIST ab 2018 im Linienbetrieb geführt werden kann</t>
  </si>
  <si>
    <t>P.101.026.002.085</t>
  </si>
  <si>
    <t>Releaseschein-Upgrade JHE</t>
  </si>
  <si>
    <t>Releaseschein-Upgrade WSC</t>
  </si>
  <si>
    <t>Releaseschein-Upgrade RDI</t>
  </si>
  <si>
    <t>Releaseschein-Upgrade NFR</t>
  </si>
  <si>
    <t>Releaseschein-Upgrade GKA</t>
  </si>
  <si>
    <t>Allgemeine Kostenpositionen</t>
  </si>
  <si>
    <t>Projekt-allgemeine Kostenpositionen</t>
  </si>
  <si>
    <t>Sonstiger betrieblicher Aufwand</t>
  </si>
  <si>
    <t>Telefon- Telekommunikation</t>
  </si>
  <si>
    <t>Verpflegung Meetings</t>
  </si>
  <si>
    <t>SV-interne Dienstleistungen</t>
  </si>
  <si>
    <t>Projekt-externe Dienstleistungen</t>
  </si>
  <si>
    <t>ZPI-Clearing durch ITSV-CuCC verrechnet</t>
  </si>
  <si>
    <t>ESTEUR</t>
  </si>
  <si>
    <t>RATEUR</t>
  </si>
  <si>
    <t>T1</t>
  </si>
  <si>
    <t>T2</t>
  </si>
  <si>
    <t>T3</t>
  </si>
  <si>
    <t>ATSJHE</t>
  </si>
  <si>
    <t>REST</t>
  </si>
  <si>
    <t>Technische Betriebsführung</t>
  </si>
  <si>
    <t>RZ-Betriebskosten für Z-PI Test- und Prod-Umgebungen</t>
  </si>
  <si>
    <t>P.101.026.DL.SV</t>
  </si>
  <si>
    <t>P.101.026.XK.TBF</t>
  </si>
  <si>
    <t>P.101.026.XK.SONST</t>
  </si>
  <si>
    <t>P.101.026.XK.TELE</t>
  </si>
  <si>
    <t>P.101.026.XK.BEW</t>
  </si>
  <si>
    <t>P.101.026.XK.EPM</t>
  </si>
  <si>
    <t>{"DETAILS":["2 Releases (ER1/2017, ER2/2017), Deployment auf jeweils 7 Umgebungen (TE, Lab1, Lab2, GIT, GDASWH,VORPROD, PROD), ER2/2017 entfällt wahrscheinlich"]}</t>
  </si>
  <si>
    <t>{"DETAILS":"SICO tagt 5 x pro Jahr =&gt; 5x4=20Ph + eventuelle Nacharbeiten","FORECASTS":[{"DATE":"2017-03-10","RANGE":"2017","DESCRIPTION":"1 Sitzung nicht teilgenommen(krank), noch 4 erwartet=&gt;4x4=16Ph+4Ph Nacharbeiten =&gt; 20Ph","ESTEFFPH":"20"}]}</t>
  </si>
  <si>
    <t>{"FORECASTS":[{"DATE":"2017-03-10","RANGE":"2017","ESTEFFPH":"0"}]}</t>
  </si>
  <si>
    <t>Weiterentwicklung des Z-PI im Jahr 2017</t>
  </si>
  <si>
    <t>Release-Rollout DOS</t>
  </si>
  <si>
    <t>ZI17WA0201DOS</t>
  </si>
  <si>
    <t>ZI17WA0204ABS</t>
  </si>
  <si>
    <t>3rd-Level-Support ABS</t>
  </si>
  <si>
    <t>ZI17WA0205NFR</t>
  </si>
  <si>
    <t>Betriebsführung NFR</t>
  </si>
  <si>
    <t>ZI17WA0208CRA</t>
  </si>
  <si>
    <t>Abschluss Tests Z-PI 2.8 - PUN CRA</t>
  </si>
  <si>
    <t>PUN-Tests Abschluss CRA</t>
  </si>
  <si>
    <t>ZI17WA0402TSA</t>
  </si>
  <si>
    <t>Evaluierung und Weiterentwicklung ZPI-Clearing TSA</t>
  </si>
  <si>
    <t>{"FORECASTS":[{"DATE":"2017-03-09","RANGE":"2017","ESTEFFPH":"0"}]}</t>
  </si>
  <si>
    <t>{"FORECASTS":[{"DATE":"2017-03-09","RANGE":"2017","ESTEFFPH":"10"}]}</t>
  </si>
  <si>
    <t>{"FORECASTS":[{"DATE":"2017-03-14","RANGE":"2017","ESTEFFPH":"5"}]}</t>
  </si>
  <si>
    <t>{"FORECASTS":[{"DATE":"2017-03-14","RANGE":"2017","ESTEFFPH":"0"}]}</t>
  </si>
  <si>
    <t>{"FORECASTS":[{"DATE":"2017-03-14","RANGE":"2017","ESTEFFPH":"0","ESTEUR":"1000"}]}</t>
  </si>
  <si>
    <t>{"FORECASTS":[{"DATE":"2017-03-14","RANGE":"2017","ESTEFFPH":"0","ESTEUR":"500"}]}</t>
  </si>
  <si>
    <t>{"FORECASTS":[{"DATE":"2017-03-14","RANGE":"2017","ESTEFFPH":"0","ESTEUR":"4300"}]}</t>
  </si>
  <si>
    <t>{"FORECASTS":[{"DATE":"2017-03-14","RANGE":"2017","ESTEFFPH":10},{"DATE":"2017-04-05","RANGE":"2017","ESTEFFPH":2}]}</t>
  </si>
  <si>
    <t>{"FORECASTS":[{"DATE":"2017-03-09","RANGE":"2017","ESTEFFPH":"10"},{"DATE":"2017-04-05","RANGE":"2017","ESTEFFPH":"0"}]}</t>
  </si>
  <si>
    <t>{"FORECASTS":[{"DATE":"2017-03-14","RANGE":"2017","ESTEFFPH":10},{"DATE":"2017-04-05","RANGE":"2017","ESTEFFPH":"0"}]}</t>
  </si>
  <si>
    <t>{"FORECASTS":[{"DATE":"2017-03-14","RANGE":"2017","ESTEFFPH":10},{"DATE":"2017-04-24","RANGE":"2017","ESTEFFPH":3}]}</t>
  </si>
  <si>
    <t>{"FORECASTS":[{"DATE":"2017-03-09","RANGE":"2017","ESTEFFPH":"0"},{"DATE":"2017-04-24","RANGE":"2017","ESTEFFPH":"10"}]}</t>
  </si>
  <si>
    <t>{"FORECASTS":[{"DATE":"2017-03-09","RANGE":"2017","ESTEFFPH":"10"},{"DATE":"2017-04-24","RANGE":"2017","ESTEFFPH":"0"}]}</t>
  </si>
  <si>
    <t>{"FORECASTS":[{"DATE":"2017-03-14","RANGE":"2017","ESTEFFPH":"5"},{"DATE":"2017-04-05","RANGE":"2017","ESTEFFPH":"0"},{"DATE":"2017-04-24","RANGE":"2017","ESTEFFPH":"10"}]}</t>
  </si>
  <si>
    <t>{"FORECASTS":[{"DATE":"2017-03-14","RANGE":"2017","ESTEFFPH":"0"},{"DATE":"2017-04-24","RANGE":"2017","ESTEFFPH":"8"}]}</t>
  </si>
  <si>
    <t>{"FORECASTS":[{"DATE":"2017-03-14","RANGE":"2017","ESTEFFPH":"10"},{"DATE":"2017-04-24","RANGE":"2017","ESTEFFPH":"0"}]}</t>
  </si>
  <si>
    <t>{"FORECASTS":[{"DATE":"2017-03-14","RANGE":"2017","ESTEFFPH":"15"},{"DATE":"2017-04-24","RANGE":"2017","ESTEFFPH":"0"}]}</t>
  </si>
  <si>
    <t>{"FORECASTS":[{"DATE":"2017-03-14","RANGE":"2017","ESTEFFPH":"70"},{"DATE":"2017-04-24","RANGE":"2017","ESTEFFPH":"0"}]}</t>
  </si>
  <si>
    <t>{"FORECASTS":[{"DATE":"2017-03-09","RANGE":"2017","ESTEFFPH":"20"},{"DATE":"2017-04-24","RANGE":"2017","ESTEFFPH":"0"}]}</t>
  </si>
  <si>
    <t>{"FORECASTS":[{"DATE":"2017-03-09","RANGE":"2017","ESTEFFPH":"0"},{"DATE":"2017-04-05","RANGE":"2017","ESTEFFPH":"10"},{"DATE":"2017-04-24","RANGE":"2017","ESTEFFPH":"17"}]}</t>
  </si>
  <si>
    <t>{"FORECASTS":[{"DATE":"2017-03-14","RANGE":"2017","ESTEFFPH":"100"},{"DATE":"2017-04-24","RANGE":"2017","ESTEFFPH":"200"}]}</t>
  </si>
  <si>
    <t>SWQHB</t>
  </si>
  <si>
    <t>Projekt SWQHB</t>
  </si>
  <si>
    <t>P.100.009.027</t>
  </si>
  <si>
    <t>SWQHBKON</t>
  </si>
  <si>
    <t>SWQHB Konzepterstellung</t>
  </si>
  <si>
    <t>SWQHBKONWSC</t>
  </si>
  <si>
    <t>SWQHBKONCGA</t>
  </si>
  <si>
    <t>SWQHBKONGNA</t>
  </si>
  <si>
    <t>SWQHBDET</t>
  </si>
  <si>
    <t>SWQHB Erstellung Detail</t>
  </si>
  <si>
    <t>SWQHBDETWSC</t>
  </si>
  <si>
    <t>SWQHBDETGNA</t>
  </si>
  <si>
    <t>SWQHBACC</t>
  </si>
  <si>
    <t>SWQHBACCWSC</t>
  </si>
  <si>
    <t>SWQHBACCWMU</t>
  </si>
  <si>
    <t>SWQHBACCGNA</t>
  </si>
  <si>
    <t>SWQHBACCPMAT1</t>
  </si>
  <si>
    <t>SWQHBACCPMAT2</t>
  </si>
  <si>
    <t>SWQHBACCPMAT3</t>
  </si>
  <si>
    <t>SWQHBEND</t>
  </si>
  <si>
    <t>SWQHB Projektabschluss</t>
  </si>
  <si>
    <t>SWQHB Präsentation und Abnahme</t>
  </si>
  <si>
    <t>SWQHBENDWSC</t>
  </si>
  <si>
    <t>SWQHBENDWMU</t>
  </si>
  <si>
    <t>SWQHBENDGNA</t>
  </si>
  <si>
    <t>SWQHBENDPMAT1</t>
  </si>
  <si>
    <t>SWQHBENDPMAT2</t>
  </si>
  <si>
    <t>SWQHBENDPMAT3</t>
  </si>
  <si>
    <t>SWQHBDETPMAT1</t>
  </si>
  <si>
    <t>SWQHBDETPMAT2</t>
  </si>
  <si>
    <t>SWQHBDETPMAT3</t>
  </si>
  <si>
    <t>SWQHBKONPMAT1</t>
  </si>
  <si>
    <t>SWQHBKONPMAT2</t>
  </si>
  <si>
    <t>SWQHBKONPMAT3</t>
  </si>
  <si>
    <t>SWQHB Konzepterstellung WSC</t>
  </si>
  <si>
    <t>SWQHB Konzepterstellung CGA</t>
  </si>
  <si>
    <t>SWQHB Konzepterstellung GNA</t>
  </si>
  <si>
    <t>SWQHB Konzepterstellung Mitarbeiter Tarif 1</t>
  </si>
  <si>
    <t>SWQHB Konzepterstellung Mitarbeiter Tarif 2</t>
  </si>
  <si>
    <t>SWQHB Konzepterstellung Mitarbeiter Tarif 3</t>
  </si>
  <si>
    <t>SWQHB Präsentation und Abnahme WSC</t>
  </si>
  <si>
    <t>SWQHB Präsentation und Abnahme WMU</t>
  </si>
  <si>
    <t>SWQHB Präsentation und Abnahme GNA</t>
  </si>
  <si>
    <t>SWQHB Präsentation und Abnahme Mitarbeiter Tarif 1</t>
  </si>
  <si>
    <t>SWQHB Präsentation und Abnahme Mitarbeiter Tarif 2</t>
  </si>
  <si>
    <t>SWQHB Präsentation und Abnahme Mitarbeiter Tarif 3</t>
  </si>
  <si>
    <t>SWQHB Projektabschluss WSC</t>
  </si>
  <si>
    <t>SWQHB Projektabschluss WMU</t>
  </si>
  <si>
    <t>SWQHB Projektabschluss GNA</t>
  </si>
  <si>
    <t>SWQHB Projektabschluss Mitarbeiter Tarif 1</t>
  </si>
  <si>
    <t>SWQHB Projektabschluss Mitarbeiter Tarif 2</t>
  </si>
  <si>
    <t>SWQHB Projektabschluss Mitarbeiter Tarif 3</t>
  </si>
  <si>
    <t>SWQHB Erstellung Detail WSC</t>
  </si>
  <si>
    <t>SWQHB Erstellung Detail GNA</t>
  </si>
  <si>
    <t>SWQHBDETWMU</t>
  </si>
  <si>
    <t>SWQHB Erstellung Detail WMU</t>
  </si>
  <si>
    <t>SWQHB Erstellung Detail Mitarbeiter Tarif 1</t>
  </si>
  <si>
    <t>SWQHB Erstellung Detail Mitarbeiter Tarif 2</t>
  </si>
  <si>
    <t>SWQHB Erstellung Detail Mitarbeiter Tarif 3</t>
  </si>
  <si>
    <t>SWQHBKONWMU</t>
  </si>
  <si>
    <t>SWQHB Konzepterstellung WMU</t>
  </si>
  <si>
    <t>Alle Arbeiten für das Projekt SWQHB</t>
  </si>
  <si>
    <t>WMU</t>
  </si>
  <si>
    <t>CGA</t>
  </si>
  <si>
    <t>GNA</t>
  </si>
  <si>
    <t>Erstellung des Konzepts des SW-Qualitätshandbuchs</t>
  </si>
  <si>
    <t>Abschluss des Projekts SWQHB inkl. Lessons Learned und next Steps</t>
  </si>
  <si>
    <t>COVGNA</t>
  </si>
  <si>
    <t>CORCGA</t>
  </si>
  <si>
    <t>P.100.009.030</t>
  </si>
  <si>
    <t>SWQA17</t>
  </si>
  <si>
    <t>Software Qualitätsmanagement 2017</t>
  </si>
  <si>
    <t>Software Qualitätsmanagement Linientätigkeiten 2017</t>
  </si>
  <si>
    <t>SWQA17AP</t>
  </si>
  <si>
    <t>SWQA17APWSC</t>
  </si>
  <si>
    <t>Software Qualitätsmanagement 2017 Arbeiten WSC</t>
  </si>
  <si>
    <t>ILVT3</t>
  </si>
  <si>
    <t>ILVT2</t>
  </si>
  <si>
    <t>ILVT1</t>
  </si>
  <si>
    <t>Präsentation des SWQHB LA, Management Board und die Abnahme</t>
  </si>
  <si>
    <t>SWQHBKRIT</t>
  </si>
  <si>
    <t>SWQHB Kriterien-Erfassung</t>
  </si>
  <si>
    <t>SWQHB Projektmanagement 2016</t>
  </si>
  <si>
    <t>SWQHB Projektmanagement 2016 WSC</t>
  </si>
  <si>
    <t>SWQHB Projektmanagement 2016 WMU</t>
  </si>
  <si>
    <t>SWQHBPM16</t>
  </si>
  <si>
    <t>SWQHBPM16WSC</t>
  </si>
  <si>
    <t>SWQHBPM16WMU</t>
  </si>
  <si>
    <t>SWQHBKRITWSC</t>
  </si>
  <si>
    <t>SWQHBKRITWMU</t>
  </si>
  <si>
    <t>SWQHBKRITCGA</t>
  </si>
  <si>
    <t>SWQHBKRITGNA</t>
  </si>
  <si>
    <t>SWQHBKRITMAT1</t>
  </si>
  <si>
    <t>SWQHBKRITMAT2</t>
  </si>
  <si>
    <t>SWQHBKRITMAT3</t>
  </si>
  <si>
    <t>SWQHB Kriterien-Erfassung WSC</t>
  </si>
  <si>
    <t>SWQHB Kriterien-Erfassung WMU</t>
  </si>
  <si>
    <t>SWQHB Kriterien-Erfassung CGA</t>
  </si>
  <si>
    <t>SWQHB Kriterien-Erfassung GNA</t>
  </si>
  <si>
    <t>SWQHB Kriterien-Erfassung Mitarbeiter Tarif 1</t>
  </si>
  <si>
    <t>SWQHB Kriterien-Erfassung Mitarbeiter Tarif 2</t>
  </si>
  <si>
    <t>SWQHB Kriterien-Erfassung Mitarbeiter Tarif 3</t>
  </si>
  <si>
    <t>SWQHBPM17</t>
  </si>
  <si>
    <t>SWQHBPM17WSC</t>
  </si>
  <si>
    <t>SWQHBPM17WMU</t>
  </si>
  <si>
    <t>SWQHB Projektmanagement 2017</t>
  </si>
  <si>
    <t>SWQHB Projektmanagement 2017 WSC</t>
  </si>
  <si>
    <t>SWQHB Projektmanagement 2017 WMU</t>
  </si>
  <si>
    <t>Projektmanagement 2016</t>
  </si>
  <si>
    <t>Projektmanagement 2017</t>
  </si>
  <si>
    <t>Software Qualitätsmanagement 2017 Arbeiten</t>
  </si>
  <si>
    <t>P.100.002.016</t>
  </si>
  <si>
    <t>Interviews zur Erfassung der Q-Kriterien</t>
  </si>
  <si>
    <t>SWQHB17</t>
  </si>
  <si>
    <t>SWQHB im Jahr 2017</t>
  </si>
  <si>
    <t>SWQHB16</t>
  </si>
  <si>
    <t>SWQHB im Jahr 2016</t>
  </si>
  <si>
    <t>Alle Arbeiten an SWQHB im Jahr 2016</t>
  </si>
  <si>
    <t>Erstellung des Qualitätshandbuchs bis Abnahme durch Team</t>
  </si>
  <si>
    <t>Alle Arbeiten an SWQHB im Jahr 2017</t>
  </si>
  <si>
    <t>P.100.009.027.100</t>
  </si>
  <si>
    <t>P.100.009.027.210</t>
  </si>
  <si>
    <t>P.100.009.027.220</t>
  </si>
  <si>
    <t>P.100.009.027.310</t>
  </si>
  <si>
    <t>P.100.009.027.710</t>
  </si>
  <si>
    <t>{"FORECASTS":[{"DATE":"2017-04-26","RANGE":"2017","ESTEFFPH":"56"}]}</t>
  </si>
  <si>
    <t>{"FORECASTS":[{"DATE":"2017-04-26","RANGE":"2017","ESTEFFPH":"60"}]}</t>
  </si>
  <si>
    <t>{"FORECASTS":[{"DATE":"2017-04-26","RANGE":"2017","ESTEFFPH":"80"}]}</t>
  </si>
  <si>
    <t>{"FORECASTS":[{"DATE":"2017-04-26","RANGE":"2017","ESTEFFPH":"5"}]}</t>
  </si>
  <si>
    <t>{"FORECASTS":[{"DATE":"2017-04-26","RANGE":"2017","ESTEFFPH":"0"}]}</t>
  </si>
  <si>
    <t>{"FORECASTS":[{"DATE":"2017-04-26","RANGE":"2017","ESTEFFPH":"65"}]}</t>
  </si>
  <si>
    <t>{"FORECASTS":[{"DATE":"2017-04-26","RANGE":"2017","ESTEFFPH":"30"}]}</t>
  </si>
  <si>
    <t>{"FORECASTS":[{"DATE":"2017-04-26","RANGE":"2017","ESTEFFPH":"40"}]}</t>
  </si>
  <si>
    <t>{"FORECASTS":[{"DATE":"2017-04-26","RANGE":"2017","ESTEFFPH":"13"}]}</t>
  </si>
  <si>
    <t>{"FORECASTS":[{"DATE":"2017-04-26","RANGE":"2017","ESTEFFPH":"160"}]}</t>
  </si>
  <si>
    <t>{"FORECASTS":[{"DATE":"2017-04-26","RANGE":"2017","ESTEFFPH":"12"}]}</t>
  </si>
  <si>
    <t>{"FORECASTS":[{"DATE":"2017-04-26","RANGE":"2017","ESTEFFPH":"52"}]}</t>
  </si>
  <si>
    <t>{"FORECASTS":[{"DATE":"2017-04-26","RANGE":"2017","ESTEFFPH":"32"}]}</t>
  </si>
  <si>
    <t>{"FORECASTS":[{"DATE":"2017-04-26","RANGE":"2017","ESTEFFPH":"50"}]}</t>
  </si>
  <si>
    <t>ZI17WE09</t>
  </si>
  <si>
    <t>Z-PI Anteil an ELGA-Projekt GENESIS</t>
  </si>
  <si>
    <t>P.101.026.003.091</t>
  </si>
  <si>
    <t>Alle Aktivitäten an Projekt GENESIS</t>
  </si>
  <si>
    <t>ZI17WE0901</t>
  </si>
  <si>
    <t>Z-PI GENESIS Presales</t>
  </si>
  <si>
    <t>Z-PI GENESIS Anforderungsdefinition und Angebot</t>
  </si>
  <si>
    <t>ZI17WE0901WSC</t>
  </si>
  <si>
    <t>Z-PI GENESIS Presales WSC</t>
  </si>
  <si>
    <t>Z-PI GENESIS Anforderungsdefinition und Angebot WSC</t>
  </si>
  <si>
    <t>WIST2017WA04</t>
  </si>
  <si>
    <t>Wartung WIST-Batch</t>
  </si>
  <si>
    <t>P.101.033.003.002</t>
  </si>
  <si>
    <t>Wartung und Fehlerbehebung am WIST-Batch</t>
  </si>
  <si>
    <t>CLEAR2017</t>
  </si>
  <si>
    <t>CLEAR2017WA01</t>
  </si>
  <si>
    <t>bPK Clearing(präventives &amp; reaktives Clearing)</t>
  </si>
  <si>
    <t>P.101.051.004</t>
  </si>
  <si>
    <t>bPK-Clearing operativ</t>
  </si>
  <si>
    <t>P.101.051.001</t>
  </si>
  <si>
    <t>CLEAR2017WA04</t>
  </si>
  <si>
    <t>Fachexpertise und organisatorische Tätigkeiten</t>
  </si>
  <si>
    <t>P.101.051.001 / Clearing: Fachexpertise und organisatorische Tätigkeiten</t>
  </si>
  <si>
    <t>ZI17WA0204THS</t>
  </si>
  <si>
    <t>3rd-Level-Support THS</t>
  </si>
  <si>
    <t>ZI17WA0401WSC</t>
  </si>
  <si>
    <t>ZI17WA0401THS</t>
  </si>
  <si>
    <t>ZPI2018</t>
  </si>
  <si>
    <t>ZI18</t>
  </si>
  <si>
    <t>Z-PI 2018</t>
  </si>
  <si>
    <t>ZI18WA</t>
  </si>
  <si>
    <t>Z-PI 2018 Wartung</t>
  </si>
  <si>
    <t>ZI18WA01</t>
  </si>
  <si>
    <t>Z-PI 2018 Security</t>
  </si>
  <si>
    <t>ZI18WA02</t>
  </si>
  <si>
    <t>ZI18WA00</t>
  </si>
  <si>
    <t>Z-PI 2018 Projektkoordination</t>
  </si>
  <si>
    <t>Z-PI 2018 Betrieb und 3rd-Level-Support</t>
  </si>
  <si>
    <t>ZI18XK</t>
  </si>
  <si>
    <t>ZI18WE</t>
  </si>
  <si>
    <t>Z-PI 2018 Weiterentwicklung</t>
  </si>
  <si>
    <t>ZI18WE01</t>
  </si>
  <si>
    <t>Z-PI 2018 eIDAS-Leistungsmerkmale</t>
  </si>
  <si>
    <t>ZI18WE0101</t>
  </si>
  <si>
    <t>Z-PI Konzeption eIDAS-Features</t>
  </si>
  <si>
    <t>ZI18WE0102</t>
  </si>
  <si>
    <t>ZI18WE0103</t>
  </si>
  <si>
    <t>Z-PI Anbindung ERnP</t>
  </si>
  <si>
    <t>ZI18WE02</t>
  </si>
  <si>
    <t>ZI18WE0201</t>
  </si>
  <si>
    <t>Z-PI Leistungmerkmale nach ELGA RfC 0170010016</t>
  </si>
  <si>
    <t>Z-PI Leistungmerkmale nach ELGA RfC 0170010017</t>
  </si>
  <si>
    <t>ZI18DLCC</t>
  </si>
  <si>
    <t>Z-PI Clearing durch ITSV CuCC</t>
  </si>
  <si>
    <t>technische Betriebsführung aller Z-PI Instanzen durch RZ</t>
  </si>
  <si>
    <t>ZI18WE04</t>
  </si>
  <si>
    <t>Z-PI 2018 Anbindungen ELGA-Bereiche</t>
  </si>
  <si>
    <t>ZI18WE0401</t>
  </si>
  <si>
    <t>Z-PI 2018 Anbindung EB Burgenland</t>
  </si>
  <si>
    <t>ZI18WA0001</t>
  </si>
  <si>
    <t>Z-PI 2018 Produktmanagement</t>
  </si>
  <si>
    <t>ZI18WA0002</t>
  </si>
  <si>
    <t>Z-PI 2018 Projektcontrolling</t>
  </si>
  <si>
    <t>ZI18WA0003</t>
  </si>
  <si>
    <t>ZI18WA03</t>
  </si>
  <si>
    <t>ZI18WA04</t>
  </si>
  <si>
    <t>ZI18WA0007</t>
  </si>
  <si>
    <t>ZI18WA0008</t>
  </si>
  <si>
    <t>Z-PI 2018 Projektabschluss</t>
  </si>
  <si>
    <t>ZI18WA0009</t>
  </si>
  <si>
    <t>Z-PI 2018 Budgetierung 2019</t>
  </si>
  <si>
    <t>Z-PI 2018 Projektmarketing</t>
  </si>
  <si>
    <t>Z-PI 2018 ELGA Programmmanagement Support</t>
  </si>
  <si>
    <t>Alle Arbeiten für Z-PI im Jahr 2018</t>
  </si>
  <si>
    <t>Wartung des Z-PI im Jahre 2018 (Verrechnung HVB)</t>
  </si>
  <si>
    <t>ZI18XKTELE</t>
  </si>
  <si>
    <t>ZI18XKBEW</t>
  </si>
  <si>
    <t>ZI18WA0009PM</t>
  </si>
  <si>
    <t>Z-PI 2018 Budgetierung 2019 Produktmanager</t>
  </si>
  <si>
    <t>ZI18WA0009AR</t>
  </si>
  <si>
    <t>ZI18WA0009DV</t>
  </si>
  <si>
    <t>ZI18WA0009TM</t>
  </si>
  <si>
    <t>Z-PI 2018 Budgetierung 2019 Architekt</t>
  </si>
  <si>
    <t>Z-PI 2018 Budgetierung 2019 Developer</t>
  </si>
  <si>
    <t>Z-PI 2018 Budgetierung 2019 Tester</t>
  </si>
  <si>
    <t>Z-PI 2018 Budgetierung 2019 Security Expert</t>
  </si>
  <si>
    <t>ZI18WA0009BA</t>
  </si>
  <si>
    <t>Z-PI 2018 Budgetierung 2019 Analyst</t>
  </si>
  <si>
    <t>ZI18WA0008PM</t>
  </si>
  <si>
    <t>Z-PI 2018 Projektabschluss Produktmanager</t>
  </si>
  <si>
    <t>BPEST</t>
  </si>
  <si>
    <t>ZI18WA0101</t>
  </si>
  <si>
    <t>ZI18WA0101SE</t>
  </si>
  <si>
    <t>ZI18WA0102</t>
  </si>
  <si>
    <t>Z-PI 2018 Security Aktualisierung Maßnahmen</t>
  </si>
  <si>
    <t>ZI18WA0103</t>
  </si>
  <si>
    <t>Z-PI 2018 Security ELGA SICO</t>
  </si>
  <si>
    <t>Z-PI 2018 Security ELGA SICO Security Expert</t>
  </si>
  <si>
    <t>Z-PI 2018 Security ELGA ISMS</t>
  </si>
  <si>
    <t>Z-PI 2018 Security ELGA ISMS Security Expert</t>
  </si>
  <si>
    <t>ZI18WA0102SE</t>
  </si>
  <si>
    <t>Z-PI 2018 Security ITSV-interne Audits und Maßnahmen</t>
  </si>
  <si>
    <t>ZI18WA0103SE</t>
  </si>
  <si>
    <t>Z-PI 2018 Security Aktualisierung Maßnahmen Security Expert</t>
  </si>
  <si>
    <t>Z-PI 2018 Security Aktualisierung Maßnahmen Security Assistant</t>
  </si>
  <si>
    <t>Z-PI 2018 Security Aktualisierung Maßnahmen Analyst</t>
  </si>
  <si>
    <t>Z-PI 2018 Security Aktualisierung Maßnahmen Architekt</t>
  </si>
  <si>
    <t>{"DETAILS": "ISMS tagt 1 x monatlich =&gt; 12x5=60Ph + eventuelle Nacharbeiten"}</t>
  </si>
  <si>
    <t>{"DETAILS": "SICO tagt 5 x pro Jahr =&gt; 5x4=20Ph + eventuelle Nacharbeiten"}</t>
  </si>
  <si>
    <t>ZI18WA0103SA</t>
  </si>
  <si>
    <t>ZI18WA0103BA</t>
  </si>
  <si>
    <t>ZI18WA0103AR</t>
  </si>
  <si>
    <t>Z-PI 2018 Security ITSV-interne Audits und Maßnahmen Analyst</t>
  </si>
  <si>
    <t>Z-PI 2018 Security  ITSV-interne Audits und Maßnahmen Architekt</t>
  </si>
  <si>
    <t>ZI18WA0104</t>
  </si>
  <si>
    <t>ZI18WA0104SE</t>
  </si>
  <si>
    <t>ZI18WA0104SA</t>
  </si>
  <si>
    <t>ZI18WA0104BA</t>
  </si>
  <si>
    <t>ZI18WA0104AR</t>
  </si>
  <si>
    <t>Z-PI 2018 Anpassung technische Infrastruktur</t>
  </si>
  <si>
    <t>ZI18WA0301</t>
  </si>
  <si>
    <t>Z-PI 2018 Upgrade Releaseschein Online</t>
  </si>
  <si>
    <t>Z-PI 2018 Clearing</t>
  </si>
  <si>
    <t>Z-PI 2018 Security Mitarbeit an externem ELGA PEN-Test</t>
  </si>
  <si>
    <t>ZI18WA0105</t>
  </si>
  <si>
    <t>ZI18WA0105SE</t>
  </si>
  <si>
    <t>ZI18WA0105SA</t>
  </si>
  <si>
    <t>ZI18WA0105AR</t>
  </si>
  <si>
    <t>ZI18WA0105TM</t>
  </si>
  <si>
    <t>Z-PI 2018 Security Mitarbeit ELGA PEN-Test Security Expert</t>
  </si>
  <si>
    <t>Z-PI 2018 Security Mitarbeit ELGA PEN-Test Security Assistant</t>
  </si>
  <si>
    <t>Z-PI 2018 Security Mitarbeit ELGA PEN-Test Architekt</t>
  </si>
  <si>
    <t>Z-PI 2018 Security Mitarbeit ELGA PEN-Test Test Expert</t>
  </si>
  <si>
    <t>ZI18WE05</t>
  </si>
  <si>
    <t>Z-PI 2018 Optimierung Management-Tools</t>
  </si>
  <si>
    <t>Management Tools sollen Standard-Betrieb und Self-Service ermöglichen</t>
  </si>
  <si>
    <t>ZI18WA0201</t>
  </si>
  <si>
    <t>Z-PI 2018 Release Rollout</t>
  </si>
  <si>
    <t>ZI18WA0202</t>
  </si>
  <si>
    <t>Z-PI 2018 Bugfixing</t>
  </si>
  <si>
    <t>ZI18WA0203</t>
  </si>
  <si>
    <t>Z-PI 2018 Testdurchführung und -Dokumentation</t>
  </si>
  <si>
    <t>ZI18WA0204</t>
  </si>
  <si>
    <t>Z-PI 2018 3rd-Level-Support</t>
  </si>
  <si>
    <t>ZI18WA0205</t>
  </si>
  <si>
    <t>ZI18WA0206</t>
  </si>
  <si>
    <t>ZI18WA0207</t>
  </si>
  <si>
    <t>Z-PI 2018 Betriebsführung</t>
  </si>
  <si>
    <t>Z-PI 2018 Logging-Optimierung</t>
  </si>
  <si>
    <t>Analyse Log-File-Aggregation (Analyse für Protokollierung der Aufrufe durch externe Services) lt. Vorgaben ELGA GmbH. Keine technische Umsetzung einzuplanen.</t>
  </si>
  <si>
    <t>Security Aktivitäten für Z-PI im JAP 2018</t>
  </si>
  <si>
    <t>Teilnahme der ITSV in der ELGA SICO</t>
  </si>
  <si>
    <t>ZI18WA0401</t>
  </si>
  <si>
    <t>Z-PI 2018 Clearing Durchführung</t>
  </si>
  <si>
    <t>ZI18WA0402</t>
  </si>
  <si>
    <t>Z-PI 2018 Clearing Optimierung</t>
  </si>
  <si>
    <t>Analyse, Konzipierung der Clearing-Optimierung</t>
  </si>
  <si>
    <t>Mitarbeit und Support bei der Durchführung des Z-PI Clearing (ohne CuCC)</t>
  </si>
  <si>
    <t>Anpassung der Z-PI Online-Software 2.9.x an RS "Dubai", Variante EAP7
- Online IHE-Services
- ARR-GUI
- Clearing-GUI
- kompletter autoatisierter Regressiontest
- kompletter Lasttest im Vergleich mit 2.8.x
abzüglich der Vorarbeiten aus 2017</t>
  </si>
  <si>
    <t>Anpassung des Z-PI auf RZ-Plattform RS "Dubai", Verbleibende Arbeiten aus 2017</t>
  </si>
  <si>
    <t>Sammlung aller Features für die Implementierung von eIDAS-Funktionen im Z-PI im Jahr 2018</t>
  </si>
  <si>
    <t>Z-PI weitere Identifikatoren</t>
  </si>
  <si>
    <t>ZI18WE0104</t>
  </si>
  <si>
    <t>ZI18WE0101BA</t>
  </si>
  <si>
    <t>ZI18WE0101AR</t>
  </si>
  <si>
    <t>Z-PI 2018 eIDAS Konzeption Analyst</t>
  </si>
  <si>
    <t>Z-PI 2018 eIDAS Konzeption Architekt</t>
  </si>
  <si>
    <t>ZI18WE0105</t>
  </si>
  <si>
    <t>ZI18WE0106</t>
  </si>
  <si>
    <t>Z-PI 2018 Komplettierung EKVK als Patienten-Identifikator</t>
  </si>
  <si>
    <t>ZI18WE0103BA</t>
  </si>
  <si>
    <t>ZI18WE0103AR</t>
  </si>
  <si>
    <t>ZI18WE0103DV</t>
  </si>
  <si>
    <t>Erstellung der Anforderungsspezifikation</t>
  </si>
  <si>
    <t>Erstellung des Umsetzungskonzepts</t>
  </si>
  <si>
    <t>ZI18WE0104BA</t>
  </si>
  <si>
    <t>ZI18WE0104AR</t>
  </si>
  <si>
    <t>ZI18WE0104DV</t>
  </si>
  <si>
    <t>ZI18WE0104TM</t>
  </si>
  <si>
    <t>Z-PI 2018 Komplettierung EKVK Analyst</t>
  </si>
  <si>
    <t>Z-PI 2018 Komplettierung EKVK Architekt</t>
  </si>
  <si>
    <t>Z-PI 2018 Komplettierung EKVK Developer</t>
  </si>
  <si>
    <t>Z-PI 2018 Komplettierung EKVK Tester</t>
  </si>
  <si>
    <t>Anpassung der bereits vorhandenen Implementierung der EKVK als Identifikator an die eIDAS-Konzeption</t>
  </si>
  <si>
    <t>ZI18WE0501</t>
  </si>
  <si>
    <t>Z-PI 2018 Optimierung Alarmierung</t>
  </si>
  <si>
    <t>Verbesserung der Alarm-Status-Abbildung des Z-PI in NAGIOS/WatchIT/ELGA-UMS</t>
  </si>
  <si>
    <t>Anbindung neuer Bereich an den Z-PI in 2018</t>
  </si>
  <si>
    <t>Anbindung des ELGA-Bereichs Burgenland (KRAGES) an den Z-PI</t>
  </si>
  <si>
    <t>ZI18WE0105BA</t>
  </si>
  <si>
    <t>ZI18WE0105AR</t>
  </si>
  <si>
    <t>ZI18WE0105DV</t>
  </si>
  <si>
    <t>ZI18WE0105TM</t>
  </si>
  <si>
    <t>ZI18WE0105PM</t>
  </si>
  <si>
    <t>Z-PI Anbindung ERnP Analyst</t>
  </si>
  <si>
    <t>Z-PI Anbindung ERnP Architekt</t>
  </si>
  <si>
    <t>Z-PI Anbindung ERnP Developer</t>
  </si>
  <si>
    <t>Z-PI Anbindung ERnP Tester</t>
  </si>
  <si>
    <t>Z-PI Anbindung ERnP Produkt-Manager</t>
  </si>
  <si>
    <t>ZI18WE0501BA</t>
  </si>
  <si>
    <t>ZI18WE0501AR</t>
  </si>
  <si>
    <t>ZI18WE0501DV</t>
  </si>
  <si>
    <t>ZI18WE0501TM</t>
  </si>
  <si>
    <t>ZI18WE0501PM</t>
  </si>
  <si>
    <t>Z-PI 2018 Optimierung Alarmierung Analyst</t>
  </si>
  <si>
    <t>Z-PI 2018 Optimierung Alarmierung Architekt</t>
  </si>
  <si>
    <t>Z-PI 2018 Optimierung Alarmierung Developer</t>
  </si>
  <si>
    <t>Z-PI 2018 Optimierung Alarmierung Tester</t>
  </si>
  <si>
    <t>ZI18WE0106BA</t>
  </si>
  <si>
    <t>ZI18WE0106AR</t>
  </si>
  <si>
    <t>ZI18WE0106DV</t>
  </si>
  <si>
    <t>ZI18WE0106TM</t>
  </si>
  <si>
    <t>ZI18WE0106PM</t>
  </si>
  <si>
    <t>ZI18WE0201BA</t>
  </si>
  <si>
    <t>ZI18WE0201AR</t>
  </si>
  <si>
    <t>ZI18WE0201DV</t>
  </si>
  <si>
    <t>ZI18WE0201TM</t>
  </si>
  <si>
    <t>ZI18WE0201PM</t>
  </si>
  <si>
    <t>ZI18WE0401BA</t>
  </si>
  <si>
    <t>ZI18WE0401AR</t>
  </si>
  <si>
    <t>ZI18WE0401DV</t>
  </si>
  <si>
    <t>ZI18WE0401TM</t>
  </si>
  <si>
    <t>ZI18WE0401PM</t>
  </si>
  <si>
    <t>Z-PI 2018 Anbindung EB Burgenland Analyst</t>
  </si>
  <si>
    <t>Z-PI 2018 Anbindung EB Burgenland Architekt</t>
  </si>
  <si>
    <t>Z-PI 2018 Anbindung EB Burgenland Developer</t>
  </si>
  <si>
    <t>Z-PI 2018 Anbindung EB Burgenland Tester</t>
  </si>
  <si>
    <t>Z-PI 2018 Anbindung EB Burgenland Produktmanager</t>
  </si>
  <si>
    <t>Anbindungsschulung, Korrespondenz, Workflow BMG</t>
  </si>
  <si>
    <t>Anleitung Betrieb, Zertifikatsmanagement</t>
  </si>
  <si>
    <t>ZI18WE0502</t>
  </si>
  <si>
    <t>ZI18WE0502BA</t>
  </si>
  <si>
    <t>ZI18WE0502AR</t>
  </si>
  <si>
    <t>ZI18WE0502DV</t>
  </si>
  <si>
    <t>ZI18WE0502TM</t>
  </si>
  <si>
    <t>ZI18WE0502PM</t>
  </si>
  <si>
    <t>ZI18WA0201BA</t>
  </si>
  <si>
    <t>ZI18WA0201AR</t>
  </si>
  <si>
    <t>ZI18WA0201DV</t>
  </si>
  <si>
    <t>ZI18WA0201TM</t>
  </si>
  <si>
    <t>ZI18WA0201PM</t>
  </si>
  <si>
    <t>Z-PI 2018 Release Rollout Analyst</t>
  </si>
  <si>
    <t>Z-PI 2018 Release Rollout Architekt</t>
  </si>
  <si>
    <t>Z-PI 2018 Release Rollout Developer</t>
  </si>
  <si>
    <t>Z-PI 2018 Release Rollout Tester</t>
  </si>
  <si>
    <t>Z-PI 2018 Release Rollout Produkltmanager</t>
  </si>
  <si>
    <t>Organisation, Abstimmung und Rollout von 2 ER-Releases</t>
  </si>
  <si>
    <t>Analyse und Behebung von gemeldeten Fehlern, Deployment von Hotfixes</t>
  </si>
  <si>
    <t>ZI18WA0204BA</t>
  </si>
  <si>
    <t>ZI18WA0204AR</t>
  </si>
  <si>
    <t>ZI18WA0204DV</t>
  </si>
  <si>
    <t>ZI18WA0204TM</t>
  </si>
  <si>
    <t>ZI18WA0204PM</t>
  </si>
  <si>
    <t>Z-PI 2018 3rd-Level-Support Analyst</t>
  </si>
  <si>
    <t>Z-PI 2018 3rd-Level-Support Architekt</t>
  </si>
  <si>
    <t>Z-PI 2018 3rd-Level-Support Developer</t>
  </si>
  <si>
    <t>Z-PI 2018 3rd-Level-Support Tester</t>
  </si>
  <si>
    <t>Z-PI 2018 3rd-Level-Support Produktmanager</t>
  </si>
  <si>
    <t>ZI18WA0203AR</t>
  </si>
  <si>
    <t>ZI18WA0203TM</t>
  </si>
  <si>
    <t>ZI18WA0203BA</t>
  </si>
  <si>
    <t>Z-PI 2018 Testdurchführung und -Dokumentation Architekt</t>
  </si>
  <si>
    <t>Z-PI 2018 Testdurchführung und -Dokumentation Tester</t>
  </si>
  <si>
    <t>Z-PI 2018 Testdurchführung und -Dokumentation Analyst</t>
  </si>
  <si>
    <t>Release- und Fix-Regressiontests</t>
  </si>
  <si>
    <t>Support-Aktivitäten ausserhalb von Bugfixing, evtl. Analyse vor Bugfixing</t>
  </si>
  <si>
    <t>ZI18WA0205AR</t>
  </si>
  <si>
    <t>ZI18WA0205DV</t>
  </si>
  <si>
    <t>ZI18WA0205BA</t>
  </si>
  <si>
    <t>Z-PI 2018 Betriebsführung Architekt</t>
  </si>
  <si>
    <t>Z-PI 2018 Betriebsführung Developer</t>
  </si>
  <si>
    <t>Z-PI 2018 Betriebsführung Analyst</t>
  </si>
  <si>
    <t>periodische Abstimmung mit RZ-Betriebsführung und ELGA-Betriebsführung
Vereinbarung und Durchführung von Maßnahmen</t>
  </si>
  <si>
    <t>ZI18WA0206AR</t>
  </si>
  <si>
    <t>ZI18WA0206BA</t>
  </si>
  <si>
    <t>ZI18WA0206DV</t>
  </si>
  <si>
    <t>ZI18WA0206TM</t>
  </si>
  <si>
    <t>ZI18WA0206PM</t>
  </si>
  <si>
    <t>Z-PI 2018 Logging-Optimierung Analyst</t>
  </si>
  <si>
    <t>Z-PI 2018 Logging-Optimierung Architekt</t>
  </si>
  <si>
    <t>Z-PI 2018 Logging-Optimierung Developer</t>
  </si>
  <si>
    <t>Z-PI 2018 Logging-Optimierung Tester</t>
  </si>
  <si>
    <t>Z-PI 2018 Logging-Optimierung Produktmanager</t>
  </si>
  <si>
    <t>ZI18WA0207BA</t>
  </si>
  <si>
    <t>ZI18WA0207AR</t>
  </si>
  <si>
    <t>ZI18WA0207DV</t>
  </si>
  <si>
    <t>ZI18WA0207TM</t>
  </si>
  <si>
    <t>ZI18WA0207PM</t>
  </si>
  <si>
    <t>SLA-Reporting, -Dokumentation, -Optimierung Analyst</t>
  </si>
  <si>
    <t>SLA-Reporting, -Dokumentation, -Optimierung Developer</t>
  </si>
  <si>
    <t>SLA-Reporting, -Dokumentation, -Optimierung Tester</t>
  </si>
  <si>
    <t>SLA-Reporting, -Dokumentation, -Optimierung Architekt</t>
  </si>
  <si>
    <t>Z-PI 2018 Upgrade Releaseschein Online Analyst</t>
  </si>
  <si>
    <t>Z-PI 2018 Upgrade Releaseschein Online Architekt</t>
  </si>
  <si>
    <t>Z-PI 2018 Upgrade Releaseschein Online Developer</t>
  </si>
  <si>
    <t>Z-PI 2018 Upgrade Releaseschein Online Tester</t>
  </si>
  <si>
    <t>Z-PI 2018 Upgrade Releaseschein Online Produktmanager</t>
  </si>
  <si>
    <t>ZI18WA0401BA</t>
  </si>
  <si>
    <t>ZI18WA0401AR</t>
  </si>
  <si>
    <t>ZI18WA0401DV</t>
  </si>
  <si>
    <t>ZI18WA0401TM</t>
  </si>
  <si>
    <t>ZI18WA0401PM</t>
  </si>
  <si>
    <t>Z-PI 2018 Clearing Durchführung Analyst</t>
  </si>
  <si>
    <t>Z-PI 2018 Clearing Durchführung Architekt</t>
  </si>
  <si>
    <t>Z-PI 2018 Clearing Durchführung Developer</t>
  </si>
  <si>
    <t>Z-PI 2018 Clearing Durchführung Tester</t>
  </si>
  <si>
    <t>Z-PI 2018 Clearing Durchführung Produktmanager</t>
  </si>
  <si>
    <t>ZI18WA0402BA</t>
  </si>
  <si>
    <t>ZI18WA0402AR</t>
  </si>
  <si>
    <t>ZI18WA0402DV</t>
  </si>
  <si>
    <t>Z-PI 2018 Clearing Optimierung Analyst</t>
  </si>
  <si>
    <t>Z-PI 2018 Clearing Optimierung Architekt</t>
  </si>
  <si>
    <t>Z-PI 2018 Clearing Optimierung Developer</t>
  </si>
  <si>
    <t>Z-PI 2018 Clearing Optimierung Tester</t>
  </si>
  <si>
    <t>Z-PI 2018 Clearing Optimierung Produktmanager</t>
  </si>
  <si>
    <t>ZI18WA0402TM</t>
  </si>
  <si>
    <t>ZI18WA0402PM</t>
  </si>
  <si>
    <t>Z-PI 2018 Optimierung Alarmierung Produktmanager</t>
  </si>
  <si>
    <t>Z-PI 2018 Security  ITSV-interne Audits Security Assistant</t>
  </si>
  <si>
    <t>Z-PI 2018 Security ITSV-interne Audits Security Expert</t>
  </si>
  <si>
    <t xml:space="preserve">Feature-Übergreifende Analyse und Konzeption der im Z-PI umzusetzenden Features für eIDAS-Support im Jahr 2018:
</t>
  </si>
  <si>
    <t>{"DETAILS":["- System-übergreifende Workflows und Use Cases","- Ableitung von Z-PI Features daraus. Ergebnis: technische Requirements","- Abstimmung mit Umsystemen (ERnP, ZPV) und HVB (als Owner von Z.-PI)"]}</t>
  </si>
  <si>
    <t>ZI18WE0102BA</t>
  </si>
  <si>
    <t>ZI18WE0102AR</t>
  </si>
  <si>
    <t>ZI18WE0102DV</t>
  </si>
  <si>
    <t>ZI18WE0102TM</t>
  </si>
  <si>
    <t>ZI18WE0102PM</t>
  </si>
  <si>
    <t>Z-PI weitere Identifikatoren Architekt</t>
  </si>
  <si>
    <t>Z-PI weitere Identifikatoren Analyst</t>
  </si>
  <si>
    <t>Z-PI weitere Identifikatoren Developer</t>
  </si>
  <si>
    <t>Z-PI weitere Identifikatoren Tester</t>
  </si>
  <si>
    <t>Z-PI weitere Identifikatoren Produktmanager</t>
  </si>
  <si>
    <t>{"DEPENDENCIES":[{"TASKID":"ZI18WE0101"},{"TASKID":"ZI18WE0106"}],"DETAILS":["Komplettierung meint: derzeit ungeklärt, welche Darstellungsform der EKVK verwendet werden soll. Nach Klärung Regressiontest und eventuelle Bereinigung der anderen Fälle"]}</t>
  </si>
  <si>
    <t>{"DEPENDENCIES":[{"TASKID":"ZI18WE0103"},{"TASKID":"ZI18WE0104"},{"TASKID":"ZI18WE0106"}]}</t>
  </si>
  <si>
    <t>ZPIPM</t>
  </si>
  <si>
    <t>ZPIARCH</t>
  </si>
  <si>
    <t>ZPIBA</t>
  </si>
  <si>
    <t>ZPIDEV</t>
  </si>
  <si>
    <t>ZPITEST</t>
  </si>
  <si>
    <t>ELGA 2018 ELGA Design Manager</t>
  </si>
  <si>
    <t>ELGA 2018 ELGA Release Manager</t>
  </si>
  <si>
    <t>ELGA 2018 ELGA Test Manager</t>
  </si>
  <si>
    <t>ELGA2018</t>
  </si>
  <si>
    <t>EL18</t>
  </si>
  <si>
    <t>ELGA Programm-Management 2018</t>
  </si>
  <si>
    <t>EL18GR</t>
  </si>
  <si>
    <t>ELGA 2018 Gremien Rollen der ITSV</t>
  </si>
  <si>
    <t>Wahrnehmung der ELGA-Rollen durch die ITSV im Jahr 2018</t>
  </si>
  <si>
    <t>Management des ELGA-Programms der ITSV im Jahr 2018</t>
  </si>
  <si>
    <t>EL18GRDM</t>
  </si>
  <si>
    <t>EL18GTM</t>
  </si>
  <si>
    <t>EL18GRRM</t>
  </si>
  <si>
    <t>ELGA 2018 ITSV Design Manager</t>
  </si>
  <si>
    <t>ELGA 2018 ITSV Test Manager</t>
  </si>
  <si>
    <t>ELGA 2018 ITSV Release Manager</t>
  </si>
  <si>
    <t>{"ESTBASE":"4 Stunden pro Woche im gesamten Jahr 2018"}</t>
  </si>
  <si>
    <t>{"ESTBASE":"1 Stunde pro Woche im gesamten Jahr 2018"}</t>
  </si>
  <si>
    <t>{"ESTBASE":"2 Stunden pro Woche im gesamten Jahr 2018"}</t>
  </si>
  <si>
    <t>ZI18WE06</t>
  </si>
  <si>
    <t>Z-PI 2018 Datenlöschungen nach Aufbewahrungsfrist nach GTelG</t>
  </si>
  <si>
    <t>ZI18WE0601</t>
  </si>
  <si>
    <t>Z-PI 2018 Datenpflege aus Datenschutz</t>
  </si>
  <si>
    <t>ZI18WE0601BA</t>
  </si>
  <si>
    <t>ZI18WE0601AR</t>
  </si>
  <si>
    <t>ZI18WE0601DV</t>
  </si>
  <si>
    <t>ZI18WE0601TM</t>
  </si>
  <si>
    <t>ZI18WE0601PM</t>
  </si>
  <si>
    <t>Z-PI 2018 Datenlöschungen nach Aufbewahrungsfrist Analyst</t>
  </si>
  <si>
    <t>Z-PI 2018 Datenlöschungen nach Aufbewahrungsfrist Architekt</t>
  </si>
  <si>
    <t>Z-PI 2018 Datenlöschungen nach Aufbewahrungsfrist Developer</t>
  </si>
  <si>
    <t>Z-PI 2018 Datenlöschungen nach Aufbewahrungsfrist Tester</t>
  </si>
  <si>
    <t>Z-PI 2018 Datenlöschungen nach Aufbewahrungsfrist Produktmanager</t>
  </si>
  <si>
    <t>ZI18WA0009SE</t>
  </si>
  <si>
    <t>P.101.026.001.091</t>
  </si>
  <si>
    <t>{"FORECASTS":[{"DATE":"2017-03-09","RANGE":"2017","ESTEFFPH":"30"},{"DATE":"2017-06-22","RANGE":"2017","ESTEFFPH":"0"}]}</t>
  </si>
  <si>
    <t>{"FORECASTS":[{"DATE":"2017-03-09","RANGE":"2017","ESTEFFPH":"8"},{"DATE":"2017-06-22","RANGE":"2017","ESTEFFPH":"0"}]}</t>
  </si>
  <si>
    <t>{"FORECASTS":[{"DATE":"2017-03-09","RANGE":"2017","ESTEFFPH":"64"},{"DATE":"2017-04-24","RANGE":"2017","ESTEFFPH":"40"},{"DATE":"2017-06-22","RANGE":"2017","ESTEFFPH":"0"}]}</t>
  </si>
  <si>
    <t>{"FORECASTS":[{"DATE":"2017-03-09","RANGE":"2017","ESTEFFPH":"38"},{"DATE":"2017-04-24","RANGE":"2017","ESTEFFPH":"24"},{"DATE":"2017-06-22","RANGE":"2017","ESTEFFPH":"0"}]}</t>
  </si>
  <si>
    <t>ZI17WE05</t>
  </si>
  <si>
    <t>Konzipierung Anbindung Krebsstatistik-Register</t>
  </si>
  <si>
    <t>ZI17WE0501</t>
  </si>
  <si>
    <t>Anforderungsspezifikation Z-PI Anbindnug KSR</t>
  </si>
  <si>
    <t>ZI17WE0502</t>
  </si>
  <si>
    <t>Anwendungsentwurf Z-PI Anbindung KSR</t>
  </si>
  <si>
    <t>ZI17WE0501WSC</t>
  </si>
  <si>
    <t>ZI17WE0501RDI</t>
  </si>
  <si>
    <t>ZI17WE0502JHE</t>
  </si>
  <si>
    <t>ZI17WE0502MGO</t>
  </si>
  <si>
    <t>Anwendungsentwurf Z-PI Anbindung KSR MGO</t>
  </si>
  <si>
    <t>Anwendungsentwurf Z-PI Anbindung KSR JHE</t>
  </si>
  <si>
    <t>ZI17WA0401NFR</t>
  </si>
  <si>
    <t>MGO</t>
  </si>
  <si>
    <t>Anforderungsspezifikation Z-PI Anbindung KSR WSC</t>
  </si>
  <si>
    <t>{"FORECASTS":[{"DATE":"2017-03-09","RANGE":"2017","ESTEFFPH":"300"},{"DATE":"2017-03-09","RANGE":"2017","ESTEFFPH":"500"},{"DATE":"2017-06-09","RANGE":"2017","ESTEFFPH":"500"},{"DATE":"2017-06-23","RANGE":"2017","ESTEFFPH":"470"}]}</t>
  </si>
  <si>
    <t>{"FORECASTS":[{"DATE":"2017-03-09","RANGE":"2017","ESTEFFPH":"150"},{"DATE":"2017-06-23","RANGE":"2017","ESTEFFPH":"85"}]}</t>
  </si>
  <si>
    <t>{"FORECASTS":[{"DATE":"2017-03-09","RANGE":"2017","ESTEFFPH":"10"},{"DATE":"2017-06-23","RANGE":"2017","ESTEFFPH":"0"}]}</t>
  </si>
  <si>
    <t>{"FORECASTS":[{"DATE":"2017-03-09","RANGE":"2017","ESTEFFPH":"24"},{"DATE":"2017-04-24","RANGE":"2017","ESTEFFPH":"15"},{"DATE":"2017-06-23","RANGE":"2017","ESTEFFPH":"5"}]}</t>
  </si>
  <si>
    <t>{"FORECASTS":[{"DATE":"2017-03-09","RANGE":"2017","ESTEFFPH":"0"},{"DATE":"2017-04-24","RANGE":"2017","ESTEFFPH":"10"},{"DATE":"2017-06-23","RANGE":"2017","ESTEFFPH":"2"}]}</t>
  </si>
  <si>
    <t>{"FORECASTS":[{"DATE":"2017-03-09","RANGE":"2017","ESTEFFPH":"8"},{"DATE":"2017-04-05","RANGE":"2017","ESTEFFPH":"0"},{"DATE":"2017-04-24","RANGE":"2017","ESTEFFPH":"5"},{"DATE":"2017-06-23","RANGE":"2017","ESTEFFPH":"3"}]}</t>
  </si>
  <si>
    <t>{"FORECASTS":[{"DATE":"2017-03-09","RANGE":"2017","ESTEFFPH":"28"},{"DATE":"2017-04-05","RANGE":"2017","ESTEFFPH":"40"},{"DATE":"2017-04-24","RANGE":"2017","ESTEFFPH":"40"},{"DATE":"2017-06-23","RANGE":"2017","ESTEFFPH":"38"}]}</t>
  </si>
  <si>
    <t>{"FORECASTS":[{"DATE":"2017-03-09","RANGE":"2017","ESTEFFPH":"90"},{"DATE":"2017-06-23","RANGE":"2017","ESTEFFPH":"0"}]}</t>
  </si>
  <si>
    <t>{"FORECASTS":[{"DATE":"2017-03-09","RANGE":"2017","ESTEFFPH":"80"},{"DATE":"2017-04-24","RANGE":"2017","ESTEFFPH":"40"},{"DATE":"2017-04-24","RANGE":"2017","ESTEFFPH":"0"}]}</t>
  </si>
  <si>
    <t>{"FORECASTS":[{"DATE":"2017-03-14","RANGE":"2017","ESTEFFPH":"5"},{"DATE":"2017-06-23","RANGE":"2017","ESTEFFPH":"0"}]}</t>
  </si>
  <si>
    <t>{"FORECASTS":[{"DATE":"2017-03-14","RANGE":"2017","ESTEFFPH":"10"},{"DATE":"2017-06-23","RANGE":"2017","ESTEFFPH":"0"}]}</t>
  </si>
  <si>
    <t>{"FORECASTS":[{"DATE":"2017-03-14","RANGE":"2017","ESTEFFPH":"30"},{"DATE":"2017-06-23","RANGE":"2017","ESTEFFPH":"0"}]}</t>
  </si>
  <si>
    <t>{"FORECASTS":[{"DATE":"2017-03-14","RANGE":"2017","ESTEFFPH":"80"},{"DATE":"2017-04-24","RANGE":"2017","ESTEFFPH":"40"},{"DATE":"2017-06-23","RANGE":"2017","ESTEFFPH":"0"}]}</t>
  </si>
  <si>
    <t>{"FORECASTS":[{"DATE":"2017-03-09","RANGE":"2017","ESTEFFPH":"92"},{"DATE":"2017-06-23","RANGE":"2017","ESTEFFPH":"0"}]}</t>
  </si>
  <si>
    <t>{"FORECASTS":[{"DATE":"2017-03-09","RANGE":"2017","ESTEFFPH":"22"},{"DATE":"2017-04-24","RANGE":"2017","ESTEFFPH":"10"},{"DATE":"2017-06-23","RANGE":"2017","ESTEFFPH":"0"}]}</t>
  </si>
  <si>
    <t>{"FORECASTS":[{"DATE":"2017-03-09","RANGE":"2017","ESTEFFPH":"75"},{"DATE":"2017-04-24","RANGE":"2017","ESTEFFPH":"25"},{"DATE":"2017-06-23","RANGE":"2017","ESTEFFPH":"0"}]}</t>
  </si>
  <si>
    <t>{"FORECASTS":[{"DATE":"2017-03-09","RANGE":"2017","ESTEFFPH":"7"},{"DATE":"2017-06-23","RANGE":"2017","ESTEFFPH":"0"}]}</t>
  </si>
  <si>
    <t>{"FORECASTS":[{"DATE":"2017-03-09","RANGE":"2017","ESTEFFPH":"14"},{"DATE":"2017-06-23","RANGE":"2017","ESTEFFPH":"0"}]}</t>
  </si>
  <si>
    <t>{"FORECASTS":[{"DATE":"2017-03-09","RANGE":"2017","ESTEFFPH":"27"},{"DATE":"2017-04-05","RANGE":"2017","ESTEFFPH":"15"},{"DATE":"2017-04-24","RANGE":"2017","ESTEFFPH":"5"},{"DATE":"2017-06-23","RANGE":"2017","ESTEFFPH":"0"}]}</t>
  </si>
  <si>
    <t>{"FORECASTS":[{"DATE":"2017-03-09","RANGE":"2017","ESTEFFPH":"55"},{"DATE":"2017-06-23","RANGE":"2017","ESTEFFPH":"0"}]}</t>
  </si>
  <si>
    <t>{"FORECASTS":[{"DATE":"2017-03-14","RANGE":"2017","ESTEFFPH":"5"},{"DATE":"2017-06-23","RANGE":"2017","ESTEFFPH":"100"}]}</t>
  </si>
  <si>
    <t>{"FORECASTS":[{"DATE":"2017-03-09","RANGE":"2017","ESTEFFPH":"20"},{"DATE":"2017-06-23","RANGE":"2017","ESTEFFPH":"0"}]}</t>
  </si>
  <si>
    <t>{"FORECASTS":[{"DATE":"2017-03-09","RANGE":"2017","ESTEFFPH":"20"},{"DATE":"2017-04-24","RANGE":"2017","ESTEFFPH":"5"},{"DATE":"2017-06-23","RANGE":"2017","ESTEFFPH":"0"}]}</t>
  </si>
  <si>
    <t>Anforderungsspezifikation Z-PI Anbindung KSR RDI</t>
  </si>
  <si>
    <t>{"FORECASTS":[{"DATE":"2017-03-09","RANGE":"2017","ESTEFFPH":"223"},{"DATE":"2017-06-23","RANGE":"2017","ESTEFFPH":"0"}]}</t>
  </si>
  <si>
    <t>{"FORECASTS":[{"DATE":"2017-03-09","RANGE":"2017","ESTEFFPH":"116"},{"DATE":"2017-04-24","RANGE":"2017","ESTEFFPH":"80"},{"DATE":"2017-06-22","RANGE":"2017","ESTEFFPH":"70"},{"DATE":"2017-06-23","RANGE":"2017","ESTEFFPH":"0"}]}</t>
  </si>
  <si>
    <t>{"FORECASTS":[{"DATE":"2017-03-14","RANGE":"2017","ESTEFFPH":10},{"DATE":"2017-06-23","RANGE":"2017","ESTEFFPH":"0"}]}</t>
  </si>
  <si>
    <t>{"FORECASTS":[{"DATE":"2017-03-14","RANGE":"2017","ESTEFFPH":28},{"DATE":"2017-06-23","RANGE":"2017","ESTEFFPH":"0"}]}</t>
  </si>
  <si>
    <t>{"FORECASTS":[{"DATE":"2017-03-14","RANGE":"2017","ESTEFFPH":7},{"DATE":"2017-06-23","RANGE":"2017","ESTEFFPH":"0"}]}</t>
  </si>
  <si>
    <t>ZI17WA0303GKA</t>
  </si>
  <si>
    <t>ZI17WA0303MGO</t>
  </si>
  <si>
    <t>RSU17 GUI Anpassung GKA</t>
  </si>
  <si>
    <t>RSU17 GUI Anpassung MGO</t>
  </si>
  <si>
    <t>ZI17WA0303CRA</t>
  </si>
  <si>
    <t>RSU17 GUI Anpassung Test CRA</t>
  </si>
  <si>
    <t>{"DETAILS":["Annahmen:","- ZPI greift direkt auf ERnP zu","- Abfrage in ERnP zur bPK-Ausstattung, wenn aus ZPV nicht erfolgreich","- wenn in ERnP nicht erfolgreich, automatisiert Clearingfall anlegen, da automatische Eintragung in ERnP nicht erlaubt","- Clearing-GUI Usecase zur manuellen Anlage im ERnP, schreibt dann in ERnP. Danach ist EB zu informieren um die Einmeldung zu wiederholen"],"DOCLINK":"http://zpiwiki.sozvers.at/zpi/index.php/Z-PI_Feature_Anbindung_ERnP"}</t>
  </si>
  <si>
    <t>{"DETAILS":["Der Z-PI soll so erweitert werden, dass nicht nur die ZPV-Sicht mit VSNR als führende Sicht fungieren kann und dass eine Kombination von vorhandenen Identifikatoren statt der VSNR dienen kann. Eine davon muss die EKVK-Nummer, gemeinsam mit bPK-Ausstattung über das ERnP, sein können, um EU-Ausländer als ELGA-Teilnehmer führen zu können"],"ISSUES":["Klärung der Rangfolge von führenden Sichten, wenn eine Identität mehrere nicht-stornierte davon hat, deren Gültigkeitszeitraum überlappt"]}</t>
  </si>
  <si>
    <t>{"DOCLINK":"http://zpiwiki.sozvers.at/zpi/index.php/Z-PI_Feature_Anbindung_Krebs-Statistik-Register","SUBFEATURES":[{"ID":"ZPIF2017018001","TITLE":"PDQ liefert bPK-AS(v)"},{"ID":"ZPIF2017018002","TITLE":"PDQ liefert bPK-GH(v)"},{"ID":"ZPIF2017018003","TITLE":"PDQ identifiziert Patienten mittels bPK-GH(v)"},{"ID":"ZPIF2017018004","TITLE":"Erweiterung Authentication Assertions"}]}</t>
  </si>
  <si>
    <t>Z-PI 2018 Unterstützung Krebsstatistikregister</t>
  </si>
  <si>
    <t>Z-PI 2018 Unterstützung Krebsstatistikregister Analyst</t>
  </si>
  <si>
    <t>Z-PI 2018 Unterstützung Krebsstatistikregister Architekt</t>
  </si>
  <si>
    <t>Z-PI 2018 Unterstützung Krebsstatistikregister Developer</t>
  </si>
  <si>
    <t>Z-PI 2018 Unterstützung Krebsstatistikregister Tester</t>
  </si>
  <si>
    <t>Z-PI 2018 Unterstützung Krebsstatistikregister Produktmanager</t>
  </si>
  <si>
    <t>ZI18WE0107</t>
  </si>
  <si>
    <t>ZI18WE0107BA</t>
  </si>
  <si>
    <t>ZI18WE0107AR</t>
  </si>
  <si>
    <t>ZI18WE0107DV</t>
  </si>
  <si>
    <t>ZI18WE0107TM</t>
  </si>
  <si>
    <t>ZI18WE0107PM</t>
  </si>
  <si>
    <t>Analyse der veränderten ZPV-Verständigungsschnittstelle</t>
  </si>
  <si>
    <t>Konzeption und Anpassung der Z-PI ZPV-Adapter-Architektur an die veränderte ZPV-Verständigungsschnittstelle</t>
  </si>
  <si>
    <t>Programmierung der Veränderungen am Z-PI ZPV-Adapter für die veränderte ZPV-Verständigungsschnittstelle</t>
  </si>
  <si>
    <t>Test des an de veränderte ZPV-Verständigungsschnittstelle angepassten ZPV-Adapters des Z-PI</t>
  </si>
  <si>
    <t>Produkt-Management-Aufgaben bei der Anpassung des Z-PI ZPV-Adapters an die veränderte ZPV-Verständigungsschnittstelle</t>
  </si>
  <si>
    <t>ZPV hat die Verständigungs-Schnittstelle für bPKs so verändert, dass die veränderten Datenwerte nach der Verarbeitung einer Verständigung gelesen werden müssen. Der Z-PI-ZPV-Adapter soll angepasst werden.</t>
  </si>
  <si>
    <t>WISTB18</t>
  </si>
  <si>
    <t>WIST-Batch 2018</t>
  </si>
  <si>
    <t>Das WIST-Batch Jahresarbeitsprogramm 2018</t>
  </si>
  <si>
    <t>WISTB18WA</t>
  </si>
  <si>
    <t>WIST-Batch 2018 Wartung</t>
  </si>
  <si>
    <t>Wartung für den WIST-Batch im Jahr 2018</t>
  </si>
  <si>
    <t>WISTB18WA01</t>
  </si>
  <si>
    <t>WIST-Batch 2018 Betriebssupport und Bugfixing</t>
  </si>
  <si>
    <t>WIST-Batch 2018 3rd-Level-Support, Bugfixing</t>
  </si>
  <si>
    <t>WISTB18WA0101</t>
  </si>
  <si>
    <t>WIST-Batch 2018 Betriebs-Support</t>
  </si>
  <si>
    <t>WISTB18WA0102</t>
  </si>
  <si>
    <t>WISTB2018</t>
  </si>
  <si>
    <t>WISTB18WA00</t>
  </si>
  <si>
    <t>WIST-Batch 2018 Produktmanagement</t>
  </si>
  <si>
    <t>Produkt/Projekt-Management WIST-Batch 2018</t>
  </si>
  <si>
    <t>WISTB18WA0001</t>
  </si>
  <si>
    <t>WISTB18WA0002</t>
  </si>
  <si>
    <t>WIST-Batch 2018 Projektmanagement</t>
  </si>
  <si>
    <t>WIST-Batch 2018 ELGA-SPOC-Support</t>
  </si>
  <si>
    <t>WISTB18WA0001PM</t>
  </si>
  <si>
    <t>WISTB18WA0001BA</t>
  </si>
  <si>
    <t>WISTB18WA0001AR</t>
  </si>
  <si>
    <t>WIST-Batch 2018 Projektmanagement PM</t>
  </si>
  <si>
    <t>WIST-Batch 2018 Projektmanagement BA</t>
  </si>
  <si>
    <t>WIST-Batch 2018 Projektmanagement AR</t>
  </si>
  <si>
    <t>WIST-Batch 2018 Projektmanagement Produktmanager</t>
  </si>
  <si>
    <t>WIST-Batch 2018 Projektmanagement Analyst</t>
  </si>
  <si>
    <t>WIST-Batch 2018 Projektmanagement Architekt</t>
  </si>
  <si>
    <t>Gebühr für den Support durch den ELGA-SPOC</t>
  </si>
  <si>
    <t>WISTBTEST</t>
  </si>
  <si>
    <t>WISTBPM</t>
  </si>
  <si>
    <t>WISTBARCH</t>
  </si>
  <si>
    <t>WISTBBA</t>
  </si>
  <si>
    <t>WISTBDEV</t>
  </si>
  <si>
    <t>VEMOPM</t>
  </si>
  <si>
    <t>VEMOARCH</t>
  </si>
  <si>
    <t>VEMOBA</t>
  </si>
  <si>
    <t>VEMODEV</t>
  </si>
  <si>
    <t>VEMOTEST</t>
  </si>
  <si>
    <t>WIST-Batch 2018 Bugfixing</t>
  </si>
  <si>
    <t>WISTB18TBF</t>
  </si>
  <si>
    <t>WIST-Batch 2018 technische Betriebsführung</t>
  </si>
  <si>
    <t>WISTB18WE</t>
  </si>
  <si>
    <t>WISTB18WA0101AR</t>
  </si>
  <si>
    <t>WISTB18WA0101DEV</t>
  </si>
  <si>
    <t>WISTB18WA0101PM</t>
  </si>
  <si>
    <t>WIST-Batch 2018 Betriebs-Support Architekt</t>
  </si>
  <si>
    <t>WIST-Batch 2018 Betriebs-Support Developer</t>
  </si>
  <si>
    <t>WIST-Batch 2018 Betriebs-Support Produktmanager</t>
  </si>
  <si>
    <t>WISTB18WA0102BA</t>
  </si>
  <si>
    <t>WISTB18WA0102AR</t>
  </si>
  <si>
    <t>WISTB18WA0102DEV</t>
  </si>
  <si>
    <t>WISTB18WA0102TM</t>
  </si>
  <si>
    <t>WIST-Batch 2018 Bugfixing Analyst</t>
  </si>
  <si>
    <t>WIST-Batch 2018 Bugfixing Architekt</t>
  </si>
  <si>
    <t>WIST-Batch 2018 Bugfixing Developer</t>
  </si>
  <si>
    <t>WIST-Batch 2018 Bugfixing Tester</t>
  </si>
  <si>
    <t>WIST-Batch 2018 Weiterentwicklung</t>
  </si>
  <si>
    <t>Weiterentwicklung des WIST-Batch im Jahr 2018</t>
  </si>
  <si>
    <t>WISTB18WE01</t>
  </si>
  <si>
    <t>WIST-Batch 2018 Weiterentwicklung weitere Identifikatoren</t>
  </si>
  <si>
    <t>Anpassung des WIST-Batch auf weitere Identifikatoren</t>
  </si>
  <si>
    <t>WISTB18WE0101</t>
  </si>
  <si>
    <t>WIST-Batch 2018 ausländische ELGA-Teilnehmer</t>
  </si>
  <si>
    <t>WISTB18WE0101BA</t>
  </si>
  <si>
    <t>WISTB18WE0101AR</t>
  </si>
  <si>
    <t>WISTB18WE0101DV</t>
  </si>
  <si>
    <t>WISTB18WE0101TM</t>
  </si>
  <si>
    <t>WISTB18WE0101PM</t>
  </si>
  <si>
    <t>WIST-Batch 2018 ausländische ELGA-Teilnehmer Analyst</t>
  </si>
  <si>
    <t>WIST-Batch 2018 ausländische ELGA-Teilnehmer Architekt</t>
  </si>
  <si>
    <t>WIST-Batch 2018 ausländische ELGA-Teilnehmer Developer</t>
  </si>
  <si>
    <t>WIST-Batch 2018 ausländische ELGA-Teilnehmer Tester</t>
  </si>
  <si>
    <t>WIST-Batch 2018 ausländische ELGA-Teilnehmer Produktmanager</t>
  </si>
  <si>
    <t>Anpassung des WIST-Batch auf ausländische ELGA-Teilnehmer</t>
  </si>
  <si>
    <t>{"DOCLINK":"http://zpiwiki.sozvers.at/zpi/index.php/WIST-Batch_Feature_Identifikation_ausl%C3%A4ndischer_ELGA-Teilnehmer"}</t>
  </si>
  <si>
    <t>VEMO2018</t>
  </si>
  <si>
    <t>VEMO18</t>
  </si>
  <si>
    <t>VEMO 2018</t>
  </si>
  <si>
    <t>Das VEMO-Jahresarbeitsprogramm 2018</t>
  </si>
  <si>
    <t>VEMO18WA</t>
  </si>
  <si>
    <t>VEMO18TBF</t>
  </si>
  <si>
    <t>VEMO 2018 technische Betriebsführung</t>
  </si>
  <si>
    <t>Wartung für VEMO im Jahr 2018</t>
  </si>
  <si>
    <t>technische Betriebsführung aller VEMO-Instanzen im Jahr 2018</t>
  </si>
  <si>
    <t>VEMO18WE</t>
  </si>
  <si>
    <t>VEMO 2018 Weiterentwicklung</t>
  </si>
  <si>
    <t>Weiterentwicklung von VEMO im Jahr 2018</t>
  </si>
  <si>
    <t>VEMO18WE01</t>
  </si>
  <si>
    <t>VEMO 2018 Unterstützung eIDAS</t>
  </si>
  <si>
    <t>Anpassung des VEMO an eIDAS</t>
  </si>
  <si>
    <t>VEMO18WE0101</t>
  </si>
  <si>
    <t>VEMO 2018 Unterstützung weitere Identifikatoren</t>
  </si>
  <si>
    <t>Anpassung von VEMO, um weitere Identifikatoren zu unterstützen</t>
  </si>
  <si>
    <t>VEMO18WE0101BA</t>
  </si>
  <si>
    <t>VEMO18WE0101AR</t>
  </si>
  <si>
    <t>VEMO18WE0101DV</t>
  </si>
  <si>
    <t>VEMO18WE0101TM</t>
  </si>
  <si>
    <t>VEMO18WE0101PM</t>
  </si>
  <si>
    <t>VEMO18WE0102</t>
  </si>
  <si>
    <t>VEMO 2018 Unterstützung weitere Identifikatoren Analyst</t>
  </si>
  <si>
    <t>VEMO 2018 Unterstützung weitere Identifikatoren Architekt</t>
  </si>
  <si>
    <t>VEMO 2018 Unterstützung weitere Identifikatoren Developer</t>
  </si>
  <si>
    <t>VEMO 2018 Unterstützung weitere Identifikatoren Tester</t>
  </si>
  <si>
    <t>VEMO 2018 Unterstützung weitere Identifikatoren Produktmanager</t>
  </si>
  <si>
    <t>VEMO 2018 Unterstützung weitere Beziehungsquellen</t>
  </si>
  <si>
    <t>Anpassung von VEMO, um weitere Beziehungsquellen zu unterstützen</t>
  </si>
  <si>
    <t>VEMO18WE0102BA</t>
  </si>
  <si>
    <t>VEMO18WE0102AR</t>
  </si>
  <si>
    <t>VEMO18WE0102DV</t>
  </si>
  <si>
    <t>VEMO18WE0102TM</t>
  </si>
  <si>
    <t>VEMO18WE0102PM</t>
  </si>
  <si>
    <t>VEMO 2018 Unterstützung weitere Beziehungsquellen Analyst</t>
  </si>
  <si>
    <t>VEMO 2018 Unterstützung weitere Beziehungsquellen Architekt</t>
  </si>
  <si>
    <t>VEMO 2018 Unterstützung weitere Beziehungsquellen Developer</t>
  </si>
  <si>
    <t>VEMO 2018 Unterstützung weitere Beziehungsquellen Tester</t>
  </si>
  <si>
    <t>VEMO 2018 Unterstützung weitere Beziehungsquellen Produktmanager</t>
  </si>
  <si>
    <t>VEMO18WA01</t>
  </si>
  <si>
    <t>VEMO 2018 Wartung</t>
  </si>
  <si>
    <t>VEMO 2018 3rd Level Support</t>
  </si>
  <si>
    <t>VEMO 2018 Betrieb und 3rd Level Support</t>
  </si>
  <si>
    <t>VEMO18WAEPM</t>
  </si>
  <si>
    <t>VEMO 2018 EPM-Gebühr</t>
  </si>
  <si>
    <t>VEMO 2018 Betriebssupport</t>
  </si>
  <si>
    <t>VEMO18WA0101</t>
  </si>
  <si>
    <t>VEMO18WA0102</t>
  </si>
  <si>
    <t>VEMO18WA0103</t>
  </si>
  <si>
    <t>VEMO 2018 Bugfixing</t>
  </si>
  <si>
    <t>Die EPM-Gebühr für VEMO im Jahr 2018</t>
  </si>
  <si>
    <t>VEMO18WA0101BA</t>
  </si>
  <si>
    <t>VEMO18WA0101AR</t>
  </si>
  <si>
    <t>VEMO18WA0101DV</t>
  </si>
  <si>
    <t>VEMO18WA0101TM</t>
  </si>
  <si>
    <t>VEMO 2018 Betriebssupport Analyst</t>
  </si>
  <si>
    <t>VEMO 2018 Betriebssupport Architekt</t>
  </si>
  <si>
    <t>VEMO 2018 Betriebssupport Developer</t>
  </si>
  <si>
    <t>VEMO 2018 Betriebssupport Tester</t>
  </si>
  <si>
    <t>VEMO18WA0101PM</t>
  </si>
  <si>
    <t>VEMO 2018 Betriebssupport Produktmanager</t>
  </si>
  <si>
    <t>VEMO18WA00</t>
  </si>
  <si>
    <t>VEMO 2018 Produktmanagement</t>
  </si>
  <si>
    <t>Produktmanagement für VEMO im Jahr 2018</t>
  </si>
  <si>
    <t>VEMO18WA0001</t>
  </si>
  <si>
    <t>VEMO18WA0002</t>
  </si>
  <si>
    <t>VEMO 2018 Projektmanagement und Controlling</t>
  </si>
  <si>
    <t>VEMO 2018  ELGA-SPOC Support</t>
  </si>
  <si>
    <t>Die Gebühr an den ELGA-SPOC</t>
  </si>
  <si>
    <t>VEMO18WA0001PM</t>
  </si>
  <si>
    <t>VEMO18WA0001BA</t>
  </si>
  <si>
    <t>VEMO18WA0001AR</t>
  </si>
  <si>
    <t>VEMO 2018 Projektmanagement und Controlling Produktmanager</t>
  </si>
  <si>
    <t>VEMO 2018 Projektmanagement und Controlling Analyst</t>
  </si>
  <si>
    <t>VEMO 2018 Projektmanagement und Controlling Architekt</t>
  </si>
  <si>
    <t>VEMO18WA0102BA</t>
  </si>
  <si>
    <t>VEMO18WA0102AR</t>
  </si>
  <si>
    <t>VEMO18WA0102DV</t>
  </si>
  <si>
    <t>VEMO18WA0102TM</t>
  </si>
  <si>
    <t>VEMO18WA0102PM</t>
  </si>
  <si>
    <t>VEMO18WA0103BA</t>
  </si>
  <si>
    <t>VEMO18WA0103AR</t>
  </si>
  <si>
    <t>VEMO18WA0103DV</t>
  </si>
  <si>
    <t>VEMO18WA0103TM</t>
  </si>
  <si>
    <t>VEMO18WA0103PM</t>
  </si>
  <si>
    <t>VEMO 2018 3rd Level Support Analyst</t>
  </si>
  <si>
    <t>VEMO 2018 3rd Level Support Architekt</t>
  </si>
  <si>
    <t>VEMO 2018 3rd Level Support Developer</t>
  </si>
  <si>
    <t>VEMO 2018 3rd Level Support Tester</t>
  </si>
  <si>
    <t>VEMO 2018 3rd Level Support Produktmanager</t>
  </si>
  <si>
    <t>VEMO 2018 Bugfixing Analyst</t>
  </si>
  <si>
    <t>VEMO 2018 Bugfixing Architekt</t>
  </si>
  <si>
    <t>VEMO 2018 Bugfixing Developer</t>
  </si>
  <si>
    <t>VEMO 2018 Bugfixing Tester</t>
  </si>
  <si>
    <t>VEMO 2018 Bugfixing Produktmanager</t>
  </si>
  <si>
    <t>ZI18WA00EPM</t>
  </si>
  <si>
    <t>Z-PI 2018 EPM-Gebühr</t>
  </si>
  <si>
    <t>Projektkoordination, Controlling, Marketing, Gremien</t>
  </si>
  <si>
    <t>{"DETAILS":["Das Ziel dieses Arbeitspaket ist die komplette Erstellung eines tragfähigen Budgets für 2019 mit umsetzbaren Arbeitspaketen"]}</t>
  </si>
  <si>
    <t>{"DETAILS":["Info aus ELGA-GmbH vom 14.07.2017","Können wir bei VEMO davon ausgehen, dass wir keine Änderungen für EU Bürger einplanen (lt. derzeitiger Kenntnis technisch nicht möglich) ?","Vorschlag ELGA  GmbH: VEMO muss nicht für EU Bürger adaptiert werden."]}</t>
  </si>
  <si>
    <t>Teilnehme der ITSV in der ELGA ISMS Arbeitsgruppe (oder Nachfolge)</t>
  </si>
  <si>
    <t>EST</t>
  </si>
  <si>
    <t>PEST</t>
  </si>
  <si>
    <t>ZI18WA0202BA</t>
  </si>
  <si>
    <t>ZI18WA0202AR</t>
  </si>
  <si>
    <t>ZI18WA0202DV</t>
  </si>
  <si>
    <t>ZI18WA0202TM</t>
  </si>
  <si>
    <t>ZI18WA0202PM</t>
  </si>
  <si>
    <t>Z-PI 2018 Bugfixing Analyst</t>
  </si>
  <si>
    <t>Z-PI 2018 Bugfixing Architekt</t>
  </si>
  <si>
    <t>Z-PI 2018 Bugfixing Developer</t>
  </si>
  <si>
    <t>Z-PI 2018 Bugfixing Tester</t>
  </si>
  <si>
    <t>Z-PI 2018 Bugfixing Produktmanager</t>
  </si>
  <si>
    <t>ZI18WE0202</t>
  </si>
  <si>
    <t>ZI18WE0202BA</t>
  </si>
  <si>
    <t>ZI18WE0202AR</t>
  </si>
  <si>
    <t>Z-PI 2018 Erweiterung Verlinkung/Clearing EKVK</t>
  </si>
  <si>
    <t>Z-PI 2018 Erweiterung Verlinkung/Clearing EKVK Analyst</t>
  </si>
  <si>
    <t>Z-PI 2018 Erweiterung Verlinkung/Clearing EKVK Architekt</t>
  </si>
  <si>
    <t>Z-PI 2018 ErweiterungVerlinkung/Clearing EKVK Developer</t>
  </si>
  <si>
    <t>Z-PI 2018 ErweiterungVerlinkung/Clearing EKVK  Tester</t>
  </si>
  <si>
    <t>Z-PI 2018 Erweiterung Verlinkung/Clearing EKVK Produktmanager</t>
  </si>
  <si>
    <t>Die Verlinkung und das Management von Clearingfällen soll erweitert werden, dass neben der VSNR auch die EKVK als Identifier fungieren kann.</t>
  </si>
  <si>
    <t>Z-PI 2018 Anpassung  ZPV Verständigung für bPK</t>
  </si>
  <si>
    <t>Z-PI 2018 Anpassung  ZPV Verständigung für bPK Analyst</t>
  </si>
  <si>
    <t>Z-PI 2018 Anpassung  ZPV Verständigung für bPK Architekt</t>
  </si>
  <si>
    <t>Z-PI 2018 Anpassung  ZPV Verständigung für bPK Developer</t>
  </si>
  <si>
    <t>Z-PI 2018 Anpassung  ZPV Verständigung für bPK Tester</t>
  </si>
  <si>
    <t>Z-PI 2018 Anpassung  ZPV Verständigung für bPK Produktmanager</t>
  </si>
  <si>
    <t>Umsetzung der 4 Subfeatures zur Unterstützung der KSR-Meldung  über die ELGA-Infrastruktur inkl. bPK-AS als externes Proxy-Attribut</t>
  </si>
  <si>
    <t>Konzeption eines Manager-Tools zur Durchführung von Wartungs-Aktionen ohne root-Access in Produktionsumgebung zu benötigen.</t>
  </si>
  <si>
    <t>Z-PI Manager Web-Applikation Konzept</t>
  </si>
  <si>
    <t>Z-PI Manager Web-Applikation Konzept Analyst</t>
  </si>
  <si>
    <t>Z-PI Manager Web-Applikation Konzept  Architekt</t>
  </si>
  <si>
    <t>Z-PI Manager Web-Applikation Konzept Development</t>
  </si>
  <si>
    <t>Z-PI Manager Web-Applikation Konzept Tester</t>
  </si>
  <si>
    <t>Z-PI Manager Web-Applikation Konzept Produktmanager</t>
  </si>
  <si>
    <t>{"DETAILS":["Konzeption eines Manager-Tools zur Durchführung von Wartungs-Aktionen ohne root-Access in Produktionsumgebung zu benötigen.","- SV ePortal-Applikation mit BERE-User-Management",
"- Zugriff auf Produktions- und Test-Umgebungen","- ein Benutzer soll unterschiedliche Rechte in jeder Umgebung haben können","- Funktionen:","-- Neustart einer Z-PI Online Instanz","-- Status-Abfrage von Komponenten: ZPI-Online,ZPI-DB, ZPI-ZPV-Adapter","- Standardisierte Management-Schnittstelle &gt;&gt;SZMI&lt;&lt; nach  Muster von SNMP/MO"]}</t>
  </si>
  <si>
    <t>{"DETAILS":["Identitätsdaten im Z-PI müssen 10 Jahre nach dem Bekanntwerden des Todes einer Person dauerhaft gelöscht werden","Es soll ein periodisch laufende Software erstellt werden, die Linkgruppen, identifier und historische Daten auf den Ablauf dieser Frist untersucht und löscht"]}</t>
  </si>
  <si>
    <t>Die von der Projekt-Größe bestimmte EPM-Umlage</t>
  </si>
  <si>
    <t>SLA-Reporting, -Dokumentation, -Optimierung Produktmanager</t>
  </si>
  <si>
    <t>{"DETAILS":["Dieses Arbeitspaket beinhaltet nur Feature-übergreifende Testtätigkeiten, die Feature-spezifischen sind in den WE-Features enthalten"]}</t>
  </si>
  <si>
    <t>ZI18WAELGASPOC</t>
  </si>
  <si>
    <t>Z-PI 2018 ELGA-SPOC-Support</t>
  </si>
  <si>
    <t>Gebühr für den auf alle verteilten Support durch ELGA-SPOC</t>
  </si>
  <si>
    <t>ZI18TBF</t>
  </si>
  <si>
    <t>ZI18WA04DL</t>
  </si>
  <si>
    <t>{"DETAILS":["Dieses Arbeitspaket enthält KEINE Tätigkeiten des CuCC, diese werden eigens als SV-interne Dienstleistungen verrechnet","Erhöhung gegenüber 2017 um 25% auf Grund der Berücksichtigung des neidergelassenen Bereichs"]}</t>
  </si>
  <si>
    <t>ZI18WA0403</t>
  </si>
  <si>
    <t>Z-PI 3rd-Level-Support des EKVK-Clearing</t>
  </si>
  <si>
    <t>ZI18WA0403BA</t>
  </si>
  <si>
    <t>ZI18WA0403AR</t>
  </si>
  <si>
    <t>ZI18WA0403DV</t>
  </si>
  <si>
    <t>Z-PI 3rd-Level-Support des EKVK-Clearing Analyst</t>
  </si>
  <si>
    <t>Z-PI 3rd-Level-Support des EKVK-Clearing Architekt</t>
  </si>
  <si>
    <t>Z-PI 3rd-Level-Support des EKVK-Clearing Developer</t>
  </si>
  <si>
    <t>{"DETAILS":["Erhöhung gegenüber 2017 um 25% auf Grund der Berücksichtigung des neidergelassenen Bereichs"]}</t>
  </si>
  <si>
    <t>Clearing-Erweiterung und Prozesse für non-AUT-Personen</t>
  </si>
  <si>
    <t>Clearing-Erweiterung und Prozesse für non-AUT-Personen Architekt</t>
  </si>
  <si>
    <t>Clearing-Erweiterung und Prozesse für non-AUT-Personen Analyst</t>
  </si>
  <si>
    <t>Clearing-Erweiterung und Prozesse für non-AUT-Personen Developer</t>
  </si>
  <si>
    <t>ZI18WE03</t>
  </si>
  <si>
    <t>ZI18WE0301</t>
  </si>
  <si>
    <t>ZI18WE0303</t>
  </si>
  <si>
    <t>ZI18WE0302</t>
  </si>
  <si>
    <t>ZI18WE0302BA</t>
  </si>
  <si>
    <t>ZI18WE0302AR</t>
  </si>
  <si>
    <t>ZI18WE0302DV</t>
  </si>
  <si>
    <t>ZI18WE0302TM</t>
  </si>
  <si>
    <t>ZI18WE0302PM</t>
  </si>
  <si>
    <t>ZI18WE0301BA</t>
  </si>
  <si>
    <t>ZI18WE0301AR</t>
  </si>
  <si>
    <t>ZI18WE0301DV</t>
  </si>
  <si>
    <t>ZI18WE0301TM</t>
  </si>
  <si>
    <t>ZI18WE0301PM</t>
  </si>
  <si>
    <t>Anpassung DQ-Auswerte-Tools Analyst</t>
  </si>
  <si>
    <t>Anpassung DQ-Auswerte-Tools Architekt</t>
  </si>
  <si>
    <t>Anpassung DQ-Auswerte-Tools Developer</t>
  </si>
  <si>
    <t>Anpassung DQ-Auswerte-Tools Tester</t>
  </si>
  <si>
    <t>Anpassung DQ-Auswerte-Tools Produktmanager</t>
  </si>
  <si>
    <t>Automatisierung DQ-Reporting Analyst</t>
  </si>
  <si>
    <t>Automatisierung DQ-Reporting Architekt</t>
  </si>
  <si>
    <t>Automatisierung DQ-Reporting Developer</t>
  </si>
  <si>
    <t>Automatisierung DQ-Reporting Tester</t>
  </si>
  <si>
    <t>Automatisierung DQ-Reporting Produktmanager</t>
  </si>
  <si>
    <t>ZI18WE0303BA</t>
  </si>
  <si>
    <t>ZI18WE0303AR</t>
  </si>
  <si>
    <t>ZI18WE0303DV</t>
  </si>
  <si>
    <t>ZI18WE0303TM</t>
  </si>
  <si>
    <t>ZI18WE0303PM</t>
  </si>
  <si>
    <t>DQ-Steigerungs-Konzept Mitarbeit Analyst</t>
  </si>
  <si>
    <t>DQ-Steigerungs-Konzept Mitarbeit Architekt</t>
  </si>
  <si>
    <t>DQ-Steigerungs-Konzept Mitarbeit Developer</t>
  </si>
  <si>
    <t>DQ-Steigerungs-Konzept Mitarbeit Tester</t>
  </si>
  <si>
    <t>DQ-Steigerungs-Konzept Mitarbeit Produktmanager</t>
  </si>
  <si>
    <t>Z-PI Andbindung Krebsstatistikregister und ELGAplus</t>
  </si>
  <si>
    <t>Z-PI Leistungmerkmale nach ELGA RfC 0170010018 + ELGAplus</t>
  </si>
  <si>
    <t>Z-PI 2018 ELGAplus eHealth und Telegesundheit</t>
  </si>
  <si>
    <t>Z-PI 2018 ELGAplus eHealth und Telegesundheit Analyst</t>
  </si>
  <si>
    <t>Z-PI 2018 ELGAplus eHealth und Telegesundheit Architekt</t>
  </si>
  <si>
    <t>SEL2018</t>
  </si>
  <si>
    <t>SEL18</t>
  </si>
  <si>
    <t>(Anteiliges) Jahresarbeitsprogramm ELGA-SEL 2018</t>
  </si>
  <si>
    <t>Die von SOFT zu managenden Arbeiten am SEL-JAP 2018</t>
  </si>
  <si>
    <t>SEL18WE</t>
  </si>
  <si>
    <t>SEL 2018 Weiterentwicklung</t>
  </si>
  <si>
    <t>SEL18WE01</t>
  </si>
  <si>
    <t>SEL18WE0101</t>
  </si>
  <si>
    <t>SEL 2018 ELGAplus Features</t>
  </si>
  <si>
    <t>SEL 2018 Konzeption ELGAplus</t>
  </si>
  <si>
    <t>SEL18WE0101BA</t>
  </si>
  <si>
    <t>SEL 2018 Konzeption ELGAplus Analyst</t>
  </si>
  <si>
    <t>Weiterentwicklung der SEL im Jahr 2018</t>
  </si>
  <si>
    <t>ZI18WA0301BA</t>
  </si>
  <si>
    <t>ZI18WA0301AR</t>
  </si>
  <si>
    <t>ZI18WA0301DV</t>
  </si>
  <si>
    <t>ZI18WA0301TM</t>
  </si>
  <si>
    <t>ZI18WA0301PM</t>
  </si>
  <si>
    <t>ZI18WA0301EXT</t>
  </si>
  <si>
    <t>Z-PI 2018 Upgrade Releaseschein Online Externe Unterstützung</t>
  </si>
  <si>
    <t>{"DETAILS":["35k€-Anteil für externe Unterstützung"]}</t>
  </si>
  <si>
    <t>ZI18WE0301EXT</t>
  </si>
  <si>
    <t>Anpassung DQ-Auswerte-Tools externe Unterstützung</t>
  </si>
  <si>
    <t>{"DETAILS":["10k€-Anteil externe Unterstützung 2018"]}</t>
  </si>
  <si>
    <t>WISTB18WA0102EXT</t>
  </si>
  <si>
    <t>WIST-Batch 2018 Bugfixing externe Unterstützung</t>
  </si>
  <si>
    <t>{"FORECASTS":[{"DATE":"2017-03-09","RANGE":"2017","ESTEFFPH":"40"},{"DATE":"2017-06-23","RANGE":"2017","ESTEFFPH":"20"},{"DATE":"2017-07-14","RANGE":"2017","ESTEFFPH":"0"}]}</t>
  </si>
  <si>
    <t>KURZZ</t>
  </si>
  <si>
    <t>TARKLASS</t>
  </si>
  <si>
    <t>RATEEUR</t>
  </si>
  <si>
    <t>JAHR</t>
  </si>
  <si>
    <t>JAHRKURZZ</t>
  </si>
  <si>
    <t>EUR pro Ph excl. GK</t>
  </si>
  <si>
    <t>ZI17WA04DL</t>
  </si>
  <si>
    <t>ZI17WA04DLSV</t>
  </si>
  <si>
    <t>Clearing Dienstleistungen</t>
  </si>
  <si>
    <t>Clearing SV-interne Dienstleistungen</t>
  </si>
  <si>
    <t>ZI17PJMXK</t>
  </si>
  <si>
    <t>ZI17PJMXKSONST</t>
  </si>
  <si>
    <t>ZI17PJMXKTELE</t>
  </si>
  <si>
    <t>ZI17PJMXKBEW</t>
  </si>
  <si>
    <t>ZI17PJMXKEPMPMO</t>
  </si>
  <si>
    <t>ZI17TBF</t>
  </si>
  <si>
    <t>WIST2017WA03JHE</t>
  </si>
  <si>
    <t>Übergabe in die Linie JHE</t>
  </si>
  <si>
    <t>Übergabe in die Linie durch J.Hell</t>
  </si>
  <si>
    <t>WIST2017WA01JHE</t>
  </si>
  <si>
    <t>Wartung Dokumentenmanagement System JHE</t>
  </si>
  <si>
    <t>Wartung und Support durch JHE</t>
  </si>
  <si>
    <t>CLEAR2017WA04JHE</t>
  </si>
  <si>
    <t>Fachexpertise und organisatorische Tätigkeiten JHE</t>
  </si>
  <si>
    <t>P.101.051.001 / Clearing: Fachexpertise und organisatorische Tätigkeiten JHE</t>
  </si>
  <si>
    <t>WIST2017WA04JHE</t>
  </si>
  <si>
    <t>Wartung WIST-Batch JHE</t>
  </si>
  <si>
    <t>CLEAR2017WA01JHE</t>
  </si>
  <si>
    <t>bPK Clearing(präventives &amp; reaktives Clearing) JHE</t>
  </si>
  <si>
    <t>bPK-Clearing operativ JHE</t>
  </si>
  <si>
    <t>WIST2017WA02JHA</t>
  </si>
  <si>
    <t>RfC Hash-Wert JHE</t>
  </si>
  <si>
    <t>RfC Hashwert JHE</t>
  </si>
  <si>
    <t>Wartung und Fehlerbehebung am WIST-Batch durch JHE</t>
  </si>
  <si>
    <t>Clearing im Jahr 2017</t>
  </si>
  <si>
    <t>P.101.051</t>
  </si>
  <si>
    <t>WIST im Jahr 2017</t>
  </si>
  <si>
    <t>P.101.033</t>
  </si>
  <si>
    <t>WIST im Jahr 2017 (unvollständig)</t>
  </si>
  <si>
    <t>Clearing im Jahr 2017 (unvollständig)</t>
  </si>
  <si>
    <t>ZI17WEPLUS</t>
  </si>
  <si>
    <t>Zusatz-Kontingente Z-PI 2017 Weiterentwicklung</t>
  </si>
  <si>
    <t>Zusatz-Kontingent Z-PI 2017 WE JHE</t>
  </si>
  <si>
    <t>ZI17WAPLUS</t>
  </si>
  <si>
    <t>ZI18BO</t>
  </si>
  <si>
    <t>Z-PI 2018 Budget-optimierte Aufstellung</t>
  </si>
  <si>
    <t>ZI18BOWA</t>
  </si>
  <si>
    <t>Wartung</t>
  </si>
  <si>
    <t>ZI18BOWE</t>
  </si>
  <si>
    <t>ZI18BOTBF</t>
  </si>
  <si>
    <t>ZI18BOWE01</t>
  </si>
  <si>
    <t>ZI18BOXK</t>
  </si>
  <si>
    <t>ZI18BOXKTELE</t>
  </si>
  <si>
    <t>ZI18BOXKBEW</t>
  </si>
  <si>
    <t>ZI18BO Weiterentwicklung</t>
  </si>
  <si>
    <t>Z-PI 2018 eIDAS-Leistungsmerkmale Budgetoptimiert</t>
  </si>
  <si>
    <t>Sammlung aller Features für die Implementierung von eIDAS-Funktionen im Z-PI im Jahr 2018, Budgetoptimiert</t>
  </si>
  <si>
    <t>Konzeptionsarbeiten im Bereich ELGAplus: eHealth, Telegesundheit</t>
  </si>
  <si>
    <t>ZI18BOWA00EPI</t>
  </si>
  <si>
    <t>ZI18BOWA00</t>
  </si>
  <si>
    <t>ELGA-Programm-Management intern</t>
  </si>
  <si>
    <t>ELGA-SPOC Support etc.</t>
  </si>
  <si>
    <t>ELGA-Programm-Management intern EHT1</t>
  </si>
  <si>
    <t>ELGA-Programm-Management intern EHT2</t>
  </si>
  <si>
    <t>ELGA-Programm-Management intern EHT3</t>
  </si>
  <si>
    <t>ZI18BOWA00EPIEHT1</t>
  </si>
  <si>
    <t>ZI18BOWA00EPIEHT2</t>
  </si>
  <si>
    <t>ZI18BOWA00EPIEHT3</t>
  </si>
  <si>
    <t>EHT1</t>
  </si>
  <si>
    <t>EHT2</t>
  </si>
  <si>
    <t>EHT3</t>
  </si>
  <si>
    <t>PIT3</t>
  </si>
  <si>
    <t>ZI18BOWA00EPIPIT3</t>
  </si>
  <si>
    <t>ELGA-Programm-Management intern P&amp;I T3</t>
  </si>
  <si>
    <t>ZI18BOWA00EPIPMEA2</t>
  </si>
  <si>
    <t>ELGA-Programm-Management intern PM&amp;EA T2</t>
  </si>
  <si>
    <t>PMEAT2</t>
  </si>
  <si>
    <t>ZI18BOWA00EPIDEV</t>
  </si>
  <si>
    <t>ELGA-Programm-Management intern Developer</t>
  </si>
  <si>
    <t>ZI18BOWA00EPICHO</t>
  </si>
  <si>
    <t>CUCCAT2</t>
  </si>
  <si>
    <t>ZI18BOWA00EPICCAT2</t>
  </si>
  <si>
    <t>ELGA-Programm-Management intern CuCC Agents T2</t>
  </si>
  <si>
    <t>ELGA-Programm-Management intern Security Expert</t>
  </si>
  <si>
    <t>ZI18BOWA0001</t>
  </si>
  <si>
    <t>ZI18BOWA0002</t>
  </si>
  <si>
    <t>ZI18BOWA0003</t>
  </si>
  <si>
    <t>ZI18BOWA0007</t>
  </si>
  <si>
    <t>ZI18BOWA0008</t>
  </si>
  <si>
    <t>ZI18BOWA0008PM</t>
  </si>
  <si>
    <t>ZI18BOWA0009</t>
  </si>
  <si>
    <t>ZI18BOWA0009PM</t>
  </si>
  <si>
    <t>ZI18BOWA0009BA</t>
  </si>
  <si>
    <t>ZI18BOWA0009AR</t>
  </si>
  <si>
    <t>ZI18BOWA0009DV</t>
  </si>
  <si>
    <t>ZI18BOWA0009TM</t>
  </si>
  <si>
    <t>ZI18BOWA0009SE</t>
  </si>
  <si>
    <t>ZI18BOWA00EPM</t>
  </si>
  <si>
    <t>ZI18BOWA0001PM</t>
  </si>
  <si>
    <t>ZI18BOWA0001PA</t>
  </si>
  <si>
    <t>Z-PI 2018 Produktmanagement Produktmanager</t>
  </si>
  <si>
    <t>Z-PI 2018 Produktmanagement Produktassistent</t>
  </si>
  <si>
    <t>ZPIPA</t>
  </si>
  <si>
    <t>ZI18BOWA0002PM</t>
  </si>
  <si>
    <t>ZI18BOWA0002PA</t>
  </si>
  <si>
    <t>ZI18BOWA0007PM</t>
  </si>
  <si>
    <t>ZI18BOWA0007PA</t>
  </si>
  <si>
    <t>Z-PI 2018 Projektmarketing Produktmanager</t>
  </si>
  <si>
    <t>Z-PI 2018 Projektmarketing Produktassistent</t>
  </si>
  <si>
    <t>ZI18BOWA0008PA</t>
  </si>
  <si>
    <t>Z-PI 2018 Projektabschluss Produktassistent</t>
  </si>
  <si>
    <t>ZI18BOWA0003PM</t>
  </si>
  <si>
    <t>ZI18BOWA0003PA</t>
  </si>
  <si>
    <t>Z-PI 2018 ELGA Programmmanagement Support PM</t>
  </si>
  <si>
    <t>Z-PI 2018 ELGA Programmmanagement Support PA</t>
  </si>
  <si>
    <t>Z-PI 2018 Projektcontrolling Produktmanager</t>
  </si>
  <si>
    <t>Z-PI 2018 Projektcontrolling Produktassistent</t>
  </si>
  <si>
    <t>ZI18BOWA0009PA</t>
  </si>
  <si>
    <t>Z-PI 2018 Budgetierung 2019 Produktassistent</t>
  </si>
  <si>
    <t>Z-PI 2018 Produktmanagement und Controlling</t>
  </si>
  <si>
    <t>Z-PI 2018 ELGA Programmmanagement Support Produktmanager</t>
  </si>
  <si>
    <t>Z-PI 2018 ELGA Programmmanagement Support Produktassistent</t>
  </si>
  <si>
    <t>ZI18BOWA0101</t>
  </si>
  <si>
    <t>ZI18BOWA01</t>
  </si>
  <si>
    <t>ZI18BOWA0101SE</t>
  </si>
  <si>
    <t>ZI18BOWA0102</t>
  </si>
  <si>
    <t>ZI18BOWA0102SE</t>
  </si>
  <si>
    <t>ZI18BOWA0103</t>
  </si>
  <si>
    <t>ZI18BOWA0103SE</t>
  </si>
  <si>
    <t>ZI18BOWA0103SA</t>
  </si>
  <si>
    <t>ZI18BOWA0103BA</t>
  </si>
  <si>
    <t>ZI18BOWA0103AR</t>
  </si>
  <si>
    <t>ZI18BOWA0104</t>
  </si>
  <si>
    <t>ZI18BOWA0104SE</t>
  </si>
  <si>
    <t>ZI18BOWA0104SA</t>
  </si>
  <si>
    <t>ZI18BOWA0104BA</t>
  </si>
  <si>
    <t>ZI18BOWA0104AR</t>
  </si>
  <si>
    <t>ZI18BOWA0105</t>
  </si>
  <si>
    <t>ZI18BOWA0105SE</t>
  </si>
  <si>
    <t>ZI18BOWA0105SA</t>
  </si>
  <si>
    <t>ZI18BOWA0105AR</t>
  </si>
  <si>
    <t>ZI18BOWA0105TM</t>
  </si>
  <si>
    <t>ZI18BOWA02</t>
  </si>
  <si>
    <t>ZI18BOWA0201</t>
  </si>
  <si>
    <t>ZI18BOWA0201BA</t>
  </si>
  <si>
    <t>ZI18BOWA0201AR</t>
  </si>
  <si>
    <t>ZI18BOWA0201DV</t>
  </si>
  <si>
    <t>ZI18BOWA0201TM</t>
  </si>
  <si>
    <t>ZI18BOWA0201PM</t>
  </si>
  <si>
    <t>ZI18BOWA0202</t>
  </si>
  <si>
    <t>ZI18BOWA0202BA</t>
  </si>
  <si>
    <t>ZI18BOWA0202AR</t>
  </si>
  <si>
    <t>ZI18BOWA0202DV</t>
  </si>
  <si>
    <t>ZI18BOWA0202TM</t>
  </si>
  <si>
    <t>ZI18BOWA0202PM</t>
  </si>
  <si>
    <t>ZI18BOWA0203</t>
  </si>
  <si>
    <t>ZI18BOWA0203AR</t>
  </si>
  <si>
    <t>ZI18BOWA0203TM</t>
  </si>
  <si>
    <t>ZI18BOWA0203BA</t>
  </si>
  <si>
    <t>ZI18BOWA0204</t>
  </si>
  <si>
    <t>ZI18BOWA0204BA</t>
  </si>
  <si>
    <t>ZI18BOWA0204AR</t>
  </si>
  <si>
    <t>ZI18BOWA0204DV</t>
  </si>
  <si>
    <t>ZI18BOWA0204TM</t>
  </si>
  <si>
    <t>ZI18BOWA0204PM</t>
  </si>
  <si>
    <t>ZI18BOWA0205</t>
  </si>
  <si>
    <t>ZI18BOWA0205AR</t>
  </si>
  <si>
    <t>ZI18BOWA0205DV</t>
  </si>
  <si>
    <t>ZI18BOWA0205BA</t>
  </si>
  <si>
    <t>ZI18BOWA0206</t>
  </si>
  <si>
    <t>ZI18BOWA0206BA</t>
  </si>
  <si>
    <t>ZI18BOWA0206AR</t>
  </si>
  <si>
    <t>ZI18BOWA0206DV</t>
  </si>
  <si>
    <t>ZI18BOWA0206TM</t>
  </si>
  <si>
    <t>ZI18BOWA0206PM</t>
  </si>
  <si>
    <t>ZI18BOWA0207</t>
  </si>
  <si>
    <t>ZI18BOWA0207BA</t>
  </si>
  <si>
    <t>ZI18BOWA0207AR</t>
  </si>
  <si>
    <t>ZI18BOWA0207DV</t>
  </si>
  <si>
    <t>ZI18BOWA0207TM</t>
  </si>
  <si>
    <t>ZI18BOWA0207PM</t>
  </si>
  <si>
    <t>ZI18BOWA03</t>
  </si>
  <si>
    <t>ZI18BOWA0301</t>
  </si>
  <si>
    <t>ZI18BOWA0301BA</t>
  </si>
  <si>
    <t>ZI18BOWA0301AR</t>
  </si>
  <si>
    <t>ZI18BOWA0301DV</t>
  </si>
  <si>
    <t>ZI18BOWA0301TM</t>
  </si>
  <si>
    <t>ZI18BOWA0301PM</t>
  </si>
  <si>
    <t>ZI18BOWA0301EXT</t>
  </si>
  <si>
    <t>ZI18BOWA04</t>
  </si>
  <si>
    <t>ZI18BOWA0401</t>
  </si>
  <si>
    <t>ZI18BOWA0401BA</t>
  </si>
  <si>
    <t>ZI18BOWA0401AR</t>
  </si>
  <si>
    <t>ZI18BOWA0401DV</t>
  </si>
  <si>
    <t>ZI18BOWA0401TM</t>
  </si>
  <si>
    <t>ZI18BOWA0401PM</t>
  </si>
  <si>
    <t>ZI18BOWA0402</t>
  </si>
  <si>
    <t>ZI18BOWA0402BA</t>
  </si>
  <si>
    <t>ZI18BOWA0402AR</t>
  </si>
  <si>
    <t>ZI18BOWA0402DV</t>
  </si>
  <si>
    <t>ZI18BOWA0402TM</t>
  </si>
  <si>
    <t>ZI18BOWA0402PM</t>
  </si>
  <si>
    <t>ZI18BOWA04DL</t>
  </si>
  <si>
    <t>ZI18BOWA0403</t>
  </si>
  <si>
    <t>ZI18BOWA0403BA</t>
  </si>
  <si>
    <t>ZI18BOWA0403AR</t>
  </si>
  <si>
    <t>ZI18BOWA0403DV</t>
  </si>
  <si>
    <t>ZI18BOWE0101</t>
  </si>
  <si>
    <t>ZI18BOWE0101BA</t>
  </si>
  <si>
    <t>ZI18BOWE0101AR</t>
  </si>
  <si>
    <t>ZI18BOWE0102</t>
  </si>
  <si>
    <t>ZI18BOWE0102BA</t>
  </si>
  <si>
    <t>ZI18BOWE0102AR</t>
  </si>
  <si>
    <t>ZI18BOWE0102DV</t>
  </si>
  <si>
    <t>ZI18BOWE0102TM</t>
  </si>
  <si>
    <t>ZI18BOWE0102PM</t>
  </si>
  <si>
    <t>ZI18BOWE0103</t>
  </si>
  <si>
    <t>ZI18BOWE0103BA</t>
  </si>
  <si>
    <t>ZI18BOWE0103AR</t>
  </si>
  <si>
    <t>ZI18BOWE0103DV</t>
  </si>
  <si>
    <t>ZI18BOWE0104</t>
  </si>
  <si>
    <t>ZI18BOWE0104BA</t>
  </si>
  <si>
    <t>ZI18BOWE0104AR</t>
  </si>
  <si>
    <t>ZI18BOWE0104DV</t>
  </si>
  <si>
    <t>ZI18BOWE0104TM</t>
  </si>
  <si>
    <t>ZI18BOWE0105</t>
  </si>
  <si>
    <t>ZI18BOWE0105BA</t>
  </si>
  <si>
    <t>ZI18BOWE0105AR</t>
  </si>
  <si>
    <t>ZI18BOWE0105DV</t>
  </si>
  <si>
    <t>ZI18BOWE0105TM</t>
  </si>
  <si>
    <t>ZI18BOWE0105PM</t>
  </si>
  <si>
    <t>ZI18BOWE0106</t>
  </si>
  <si>
    <t>ZI18BOWE0106BA</t>
  </si>
  <si>
    <t>ZI18BOWE0106AR</t>
  </si>
  <si>
    <t>ZI18BOWE0106DV</t>
  </si>
  <si>
    <t>ZI18BOWE0106TM</t>
  </si>
  <si>
    <t>ZI18BOWE0106PM</t>
  </si>
  <si>
    <t>ZI18BOWE03</t>
  </si>
  <si>
    <t>ZI18BOWE0301</t>
  </si>
  <si>
    <t>ZI18BOWE0301BA</t>
  </si>
  <si>
    <t>ZI18BOWE0301AR</t>
  </si>
  <si>
    <t>ZI18BOWE0301DV</t>
  </si>
  <si>
    <t>ZI18BOWE0301TM</t>
  </si>
  <si>
    <t>ZI18BOWE0301PM</t>
  </si>
  <si>
    <t>ZI18BOWE0301EXT</t>
  </si>
  <si>
    <t>ZI18BOWE0302</t>
  </si>
  <si>
    <t>ZI18BOWE0302BA</t>
  </si>
  <si>
    <t>ZI18BOWE0302AR</t>
  </si>
  <si>
    <t>ZI18BOWE0302DV</t>
  </si>
  <si>
    <t>ZI18BOWE0302TM</t>
  </si>
  <si>
    <t>ZI18BOWE0302PM</t>
  </si>
  <si>
    <t>ZI18BOWE0303</t>
  </si>
  <si>
    <t>ZI18BOWE0303BA</t>
  </si>
  <si>
    <t>ZI18BOWE0303AR</t>
  </si>
  <si>
    <t>ZI18BOWE0303DV</t>
  </si>
  <si>
    <t>ZI18BOWE0303TM</t>
  </si>
  <si>
    <t>ZI18BOWE0303PM</t>
  </si>
  <si>
    <t>ZI18BOWE04</t>
  </si>
  <si>
    <t>ZI18BOWE0401</t>
  </si>
  <si>
    <t>ZI18BOWE0401BA</t>
  </si>
  <si>
    <t>ZI18BOWE0401AR</t>
  </si>
  <si>
    <t>ZI18BOWE0401DV</t>
  </si>
  <si>
    <t>ZI18BOWE0401TM</t>
  </si>
  <si>
    <t>ZI18BOWE0401PM</t>
  </si>
  <si>
    <t>ZI18BOXKLIC</t>
  </si>
  <si>
    <t>Software-Lizenzen</t>
  </si>
  <si>
    <t>Lienzen für SOAPui</t>
  </si>
  <si>
    <t>P.101.026.XK.LIC</t>
  </si>
  <si>
    <t>ZI18BOWA0104DV</t>
  </si>
  <si>
    <t>ZI18BOWA0104TM</t>
  </si>
  <si>
    <t>Z-PI 2018 Security  ITSV-interne Audits und Maßnahmen Developer</t>
  </si>
  <si>
    <t>Z-PI 2018 Security  ITSV-interne Audits und Maßnahmen Test Expert</t>
  </si>
  <si>
    <t>{"DETAILS":["- System-übergreifende Workflows und Use Cases","- Ableitung von Z-PI Features daraus. Ergebnis: technische Requirements","- Abstimmung mit Umsystemen (ERnP, ZPV) und HVB (als Owner von Z.-PI)"],"DOCLINK":"http://zpiwiki.sozvers.at/zpi/index.php/Z-PI_Feature_Konzeption_eIDAS-Features"}</t>
  </si>
  <si>
    <t>Z-PI Leistungmerkmale nach ELGA RfC 0170010016, eingeschränkt auf 2018 wie in ZI18BOWE0101 festgehalten.</t>
  </si>
  <si>
    <t>Z-PI Leistungmerkmale nach ELGA RfC 0170010017, eingeschränkt auf 2018 wie in ZI18BOWE0101 festgehalten</t>
  </si>
  <si>
    <t>Z-PI Anbindung ERnP budgetoptimiert</t>
  </si>
  <si>
    <t>Z-PI 2018  Verlinkung/Clearing EKVK budgetoptimiert</t>
  </si>
  <si>
    <t>Die Verlinkung und das Management von Clearingfällen soll erweitert werden, dass neben der VSNR auch die EKVK als Identifier fungieren kann. Eingeschränkt auf 2018 wie in ZI18BOWE0101 festgehalten</t>
  </si>
  <si>
    <t>{"BUDGETKOA":"SACHKOSTEN"}</t>
  </si>
  <si>
    <t>{"BUDGETKOA":"BETRIEBSKOSTEN"}</t>
  </si>
  <si>
    <t>{"DETAILS":["35k€-Anteil für externe Unterstützung"],"BUDGETKOA":"EXTDL"}</t>
  </si>
  <si>
    <t>{"BUDGETKOA":"SVDL"}</t>
  </si>
  <si>
    <t>{"BUDGETKOA":"EXTDL"}</t>
  </si>
  <si>
    <t>{"BUDGETKOA":"TBF"}</t>
  </si>
  <si>
    <t>{"DETAILS":["gegenüber ZPI2018 reduziertes Budget"]}</t>
  </si>
  <si>
    <t>{"BUDGETKOA":"SONSTBETRAUFW"}</t>
  </si>
  <si>
    <t>{"BUDGETKOA":"TELEKOM"}</t>
  </si>
  <si>
    <t>{"BUDGETKOA":"BEWIRT"}</t>
  </si>
  <si>
    <t>Zusatz-Kontingente Z-PI 2017 Wartung</t>
  </si>
  <si>
    <t>Zusatz-Kontingent Z-PI 2017 WA JHE</t>
  </si>
  <si>
    <t>ZI17WAPLUS01</t>
  </si>
  <si>
    <t>Zusatz-Kontingente Z-PI 2017 Wartung 1</t>
  </si>
  <si>
    <t>ZI17WAPLUS01JHE</t>
  </si>
  <si>
    <t>ZI17WEPLUS01</t>
  </si>
  <si>
    <t>ZI17WEPLUS01JHE</t>
  </si>
  <si>
    <t>Zusatz-Kontingent Z-PI 2017 Weiterentwicklung 1</t>
  </si>
  <si>
    <t>ZI17TBF01</t>
  </si>
  <si>
    <t>ZI17TBF0101</t>
  </si>
  <si>
    <t>ZI17TBF0101TBF</t>
  </si>
  <si>
    <t>{"FORECASTS":[{"DATE":"2017-03-09","RANGE":"2017","ESTEFFPH":"32"},{"DATE":"2017-06-23","RANGE":"2017","ESTEFFPH":"20"},{"DATE":"2017-08-24","RANGE":"2017","ESTEFFPH":"0"}]}</t>
  </si>
  <si>
    <t>{"FORECASTS":[{"DATE":"2017-03-09","RANGE":"2017","ESTEFFPH":"45"},{"DATE":"2017-06-23","RANGE":"2017","ESTEFFPH":"20"},{"DATE":"2017-08-24","RANGE":"2017","ESTEFFPH":"0"}]}</t>
  </si>
  <si>
    <t>P.101.026.003.052</t>
  </si>
  <si>
    <t>P.101.026.002.051</t>
  </si>
  <si>
    <t>P.101.026.003.991</t>
  </si>
  <si>
    <t>{"FORECASTS":[{"DATE":"2017-03-09","RANGE":"2017","ESTEFFPH":"16"},{"DATE":"2017-06-25","RANGE":"2017","ESTEFFPH":"0"}]}</t>
  </si>
  <si>
    <t>{"FORECASTS":[{"DATE":"2017-08-18","RANGE":"2017","ESTEFFPH":"26"},{"DATE":"2017-08-25","RANGE":"2017","ESTEFFPH":"0"}]}</t>
  </si>
  <si>
    <t>{"FORECASTS":[{"DATE":"2017-03-09","RANGE":"2017","ESTEFFPH":"25"},{"DATE":"2017-06-23","RANGE":"2017","ESTEFFPH":"10"},{"DATE":"2017-08-25","RANGE":"2017","ESTEFFPH":"0"}]}</t>
  </si>
  <si>
    <t>{"FORECASTS":[{"DATE":"2017-06-22","RANGE":"2017","ESTEFFPH":"40"},{"DATE":"2017-08-25","RANGE":"2017","ESTEFFPH":"0"}]}</t>
  </si>
  <si>
    <t>ZI17WE0502DZA</t>
  </si>
  <si>
    <t>Anwendungsentwurf Z-PI Anbindung KSR DZA</t>
  </si>
  <si>
    <t>DZA</t>
  </si>
  <si>
    <t>{"FORECASTS":[{"DATE":"2017-08-18","RANGE":"2017","ESTEFFPH":"70"},{"DATE":"2017-08-25","RANGE":"2017","ESTEFFPH":"0"}]}</t>
  </si>
  <si>
    <t>{"FORECASTS":[{"DATE":"2017-03-14","RANGE":"2017","ESTEFFPH":13},{"DATE":"2017-04-05","RANGE":"2017","ESTEFFPH":17},{"DATE":"2017-08-25","RANGE":"2017","ESTEFFPH":"22"}]}</t>
  </si>
  <si>
    <t>{"FORECASTS":[{"DATE":"2017-03-09","RANGE":"2017","ESTEFFPH":"208"},{"DATE":"2017-04-24","RANGE":"2017","ESTEFFPH":"30"},{"DATE":"2017-06-23","RANGE":"2017","ESTEFFPH":"20.5"},{"DATE":"2017-08-25","RANGE":"2017","ESTEFFPH":"0"}]}</t>
  </si>
  <si>
    <t>{"FORECASTS":[{"DATE":"2017-03-14","RANGE":"2017","ESTEFFPH":12},{"DATE":"2017-04-24","RANGE":"2017","ESTEFFPH":30},{"DATE":"2017-08-25","RANGE":"2017","ESTEFFPH":"18.5"}]}</t>
  </si>
  <si>
    <t>{"FORECASTS":[{"DATE":"2017-03-09","RANGE":"2017","ESTEFFPH":"89"},{"DATE":"2017-04-24","RANGE":"2017","ESTEFFPH":"5"},{"DATE":"2017-08-25","RANGE":"2017","ESTEFFPH":"0"}]}</t>
  </si>
  <si>
    <t>{"FORECASTS":[{"DATE":"2017-03-09","RANGE":"2017","ESTEFFPH":"156"},{"DATE":"2017-03-09","RANGE":"2017","ESTEFFPH":"240"},{"DATE":"2017-06-23","RANGE":"2017","ESTEFFPH":"224"},{"DATE":"2017-08-25","RANGE":"2017","ESTEFFPH":"268.5"}]}</t>
  </si>
  <si>
    <t>{"FORECASTS":[{"DATE":"2017-03-14","RANGE":"2017","ESTEFFPH":14},{"DATE":"2017-04-05","RANGE":"2017","ESTEFFPH":"0"},{"DATE":"2017-04-05","RANGE":"2017","ESTEFFPH":"3"},{"DATE":"2017-08-25","RANGE":"2017","ESTEFFPH":"2.5"}]}</t>
  </si>
  <si>
    <t>{"FORECASTS":[{"DATE":"2017-03-09","RANGE":"2017","ESTEFFPH":"0"},{"DATE":"2017-04-24","RANGE":"2017","ESTEFFPH":"5"},{"DATE":"2017-08-25","RANGE":"2017","ESTEFFPH":"4.5"}]}</t>
  </si>
  <si>
    <t>{"FORECASTS":[{"DATE":"2017-03-14","RANGE":"2017","ESTEFFPH":"150"},{"DATE":"2017-04-24","RANGE":"2017","ESTEFFPH":"200"},{"DATE":"2017-08-25","RANGE":"2017","ESTEFFPH":"150"}]}</t>
  </si>
  <si>
    <t>{"FORECASTS":[{"DATE":"2017-03-14","RANGE":"2017","ESTEFFPH":"290"},{"DATE":"2017-04-05","RANGE":"2017","ESTEFFPH":"320"},{"DATE":"2017-08-25","RANGE":"2017","ESTEFFPH":"150"}]}</t>
  </si>
  <si>
    <t>{"FORECASTS":[{"DATE":"2017-03-14","RANGE":"2017","ESTEFFPH":"50"},{"DATE":"2017-06-23","RANGE":"2017","ESTEFFPH":"30"},{"DATE":"2017-08-25","RANGE":"2017","ESTEFFPH":"150"}]}</t>
  </si>
  <si>
    <t>{"FORECASTS":[{"DATE":"2017-03-14","RANGE":"2017","ESTEFFPH":"5"},{"DATE":"2017-08-25","RANGE":"2017","ESTEFFPH":"0"}]}</t>
  </si>
  <si>
    <t>{"FORECASTS":[{"DATE":"2017-06-22","RANGE":"2017","ESTEFFPH":"10"},{"DATE":"2017-08-25","RANGE":"2017","ESTEFFPH":"60"}]}</t>
  </si>
  <si>
    <t>{"FORECASTS":[{"DATE":"2017-03-14","RANGE":"2017","ESTEFFPH":"240"},{"DATE":"2017-04-05","RANGE":"2017","ESTEFFPH":"300"},{"DATE":"2017-06-23","RANGE":"2017","ESTEFFPH":"240"},{"DATE":"2017-08-25","RANGE":"2017","ESTEFFPH":"200"}]}</t>
  </si>
  <si>
    <t>{"DETAILS":"Fallbearbeitung nach Einmeldung über ELGA-SEL","FORECASTS":[{"DATE":"2017-03-14","RANGE":"2017","ESTEFFPH":"77"},{"DATE":"2017-06-23","RANGE":"2017","ESTEFFPH":"30"},{"DATE":"2017-08-25","RANGE":"2017","ESTEFFPH":"10"}]}</t>
  </si>
  <si>
    <t>{"FORECASTS":[{"DATE":"2017-03-09","RANGE":"2017","ESTEFFPH":"20"},{"DATE":"2017-08-25","RANGE":"2017","ESTEFFPH":"0"}]}</t>
  </si>
  <si>
    <t>{"FORECASTS":[{"DATE":"2017-03-09","RANGE":"2017","ESTEFFPH":"5"},{"DATE":"2017-08-25","RANGE":"2017","ESTEFFPH":"0"}]}</t>
  </si>
  <si>
    <t>ZI17WE0101JHE</t>
  </si>
  <si>
    <t>Anpassung DQ-Auswerte-Tools JHE</t>
  </si>
  <si>
    <t>ZI17WE06</t>
  </si>
  <si>
    <t>Konzipierung eIDAS</t>
  </si>
  <si>
    <t>P.101.026.003.063</t>
  </si>
  <si>
    <t>ZI17WE0601</t>
  </si>
  <si>
    <t>Anforderungsspezifikation Z-PI eIDAS</t>
  </si>
  <si>
    <t>ZI17WE0601WSC</t>
  </si>
  <si>
    <t>ZI17WE0601DZA</t>
  </si>
  <si>
    <t>ZI17WE0601NFR</t>
  </si>
  <si>
    <t>Anforderungsspezifikation Z-PI eIDAS WSC</t>
  </si>
  <si>
    <t>Anforderungsspezifikation Z-PI eIDAS DZA</t>
  </si>
  <si>
    <t>Anforderungsspezifikation Z-PI eIDAS RDI</t>
  </si>
  <si>
    <t>ZI17PJMPCOORDGRI</t>
  </si>
  <si>
    <t>Projektkoordination SWGO Gerhard Riva</t>
  </si>
  <si>
    <t>GRI</t>
  </si>
  <si>
    <t>Bugfixing MGO</t>
  </si>
  <si>
    <t>ZI17WA0202MGO</t>
  </si>
  <si>
    <t>ZI17WA0204MGO</t>
  </si>
  <si>
    <t>3rd-Level-Support MGO</t>
  </si>
  <si>
    <t>{"FORECASTS":[{"DATE":"2017-10-11","RANGE":"2017","ESTEFFPH":"80"}]}</t>
  </si>
  <si>
    <t>ZI17WA0402GRI</t>
  </si>
  <si>
    <t>Evaluierung und Weiterentwicklung ZPI-Clearing GRI</t>
  </si>
  <si>
    <t>Übergabe technische Arbeiten J.Hell</t>
  </si>
  <si>
    <t>ZI17WA07</t>
  </si>
  <si>
    <t>Übergabe Arbeiten Z-PI</t>
  </si>
  <si>
    <t>Übergabe Produktmanagement SWGO</t>
  </si>
  <si>
    <t>ZI17WA0701</t>
  </si>
  <si>
    <t>ZI17WA0702</t>
  </si>
  <si>
    <t>P.101.026.002.071</t>
  </si>
  <si>
    <t>P.101.026.002.072</t>
  </si>
  <si>
    <t>ZI17WA0701GRI</t>
  </si>
  <si>
    <t>ZI17WA0701WSC</t>
  </si>
  <si>
    <t>Übergabe Produktmanagement SWGO G.Riva</t>
  </si>
  <si>
    <t>Übergabe Produktmanagement SWGO W.Scherer</t>
  </si>
  <si>
    <t>Übergabe technische Arbeiten J.Hell R.Dietrich</t>
  </si>
  <si>
    <t>Übergabe technische Arbeiten J.Hell D.Zanettin</t>
  </si>
  <si>
    <t>ZI17WA0702RDI</t>
  </si>
  <si>
    <t>ZI17WA0702DZA</t>
  </si>
  <si>
    <t>Übergabe Arbeiten Z-PI nach Restrukturierung SWGO/SWOP</t>
  </si>
  <si>
    <t>ZI17WE0601GRI</t>
  </si>
  <si>
    <t>Anforderungsspezifikation Z-PI eIDAS G.Riva</t>
  </si>
  <si>
    <t>{"FORECASTS":[{"DATE":"2017-03-09","RANGE":"2017","ESTEFFPH":"99"},{"DATE":"2017-04-24","RANGE":"2017","ESTEFFPH":"50"},{"DATE":"2017-06-23","RANGE":"2017","ESTEFFPH":"20"},{"DATE":"2017-10-11","RANGE":"2017","ESTEFFPH":"4"}]}</t>
  </si>
  <si>
    <t>{"FORECASTS":[{"DATE":"2017-03-09","RANGE":"2017","ESTEFFPH":"40"},{"DATE":"2017-04-24","RANGE":"2017","ESTEFFPH":"45"},{"DATE":"2017-06-23","RANGE":"2017","ESTEFFPH":"50"},{"DATE":"2017-10-11","RANGE":"2017","ESTEFFPH":"53"}]}</t>
  </si>
  <si>
    <t>{"FORECASTS":[{"DATE":"2017-03-09","RANGE":"2017","ESTEFFPH":"21"},{"DATE":"2017-04-24","RANGE":"2017","ESTEFFPH":"40"},{"DATE":"2017-10-11","RANGE":"2017","ESTEFFPH":"0"}]}</t>
  </si>
  <si>
    <t>{"FORECASTS":[{"DATE":"2017-03-09","RANGE":"2017","ESTEFFPH":"41"},{"DATE":"2017-04-24","RANGE":"2017","ESTEFFPH":"50"},{"DATE":"2017-06-23","RANGE":"2017","ESTEFFPH":"28"},{"DATE":"2017-10-11","RANGE":"2017","ESTEFFPH":"12"}]}</t>
  </si>
  <si>
    <t>{"FORECASTS":[{"DATE":"2017-03-09","RANGE":"2017","ESTEFFPH":"10"},{"DATE":"2017-10-11","RANGE":"2017","ESTEFFPH":"0"}]}</t>
  </si>
  <si>
    <t>{"FORECASTS":[{"DATE":"2017-06-09","RANGE":"2017","ESTEFFPH":"40"},{"DATE":"2017-08-25","RANGE":"2017","ESTEFFPH":"15"},{"DATE":"2017-10-11","RANGE":"2017","ESTEFFPH":"12"}]}</t>
  </si>
  <si>
    <t>{"FORECASTS":[{"DATE":"2017-06-22","RANGE":"2017","ESTEFFPH":"40"},{"DATE":"2017-10-11","RANGE":"2017","ESTEFFPH":"0"}]}</t>
  </si>
  <si>
    <t>{"FORECASTS":[{"DATE":"2017-08-29","RANGE":"2017","ESTEFFPH":"40"},{"DATE":"2017-10-11","RANGE":"2017","ESTEFFPH":"9"}]}</t>
  </si>
  <si>
    <t>ZI17PJM091</t>
  </si>
  <si>
    <t>ZI17PJM091ABS</t>
  </si>
  <si>
    <t>ZI17PJM091DOS</t>
  </si>
  <si>
    <t>ZI17PJM091THS</t>
  </si>
  <si>
    <t>ZI17PJM091WSC</t>
  </si>
  <si>
    <t>Support ELGA-SPOC ZPI-intern</t>
  </si>
  <si>
    <t>{"FORECASTS":[{"DATE":"2017-10-11","RANGE":"2017","ESTEFFPH":"20.5"}]}</t>
  </si>
  <si>
    <t>{"FORECASTS":[{"DATE":"2017-10-11","RANGE":"2017","ESTEFFPH":"4.5"}]}</t>
  </si>
  <si>
    <t>{"FORECASTS":[{"DATE":"2017-10-11","RANGE":"2017","ESTEFFPH":"22"}]}</t>
  </si>
  <si>
    <t>{"FORECASTS":[{"DATE":"2017-10-11","RANGE":"2017","ESTEFFPH":"36"}]}</t>
  </si>
  <si>
    <t>{"FORECASTS":[{"DATE":"2017-03-09","RANGE":"2017","ESTEFFPH":"30"},{"DATE":"2017-06-23","RANGE":"2017","ESTEFFPH":"15"},{"DATE":"2017-10-11","RANGE":"2017","ESTEFFPH":"10"}]}</t>
  </si>
  <si>
    <t>{"FORECASTS":[{"DATE":"2017-03-14","RANGE":"2017","ESTEFFPH":10},{"DATE":"2017-04-05","RANGE":"2017","ESTEFFPH":2},{"DATE":"2017-10-11","RANGE":"2017","ESTEFFPH":"0"}]}</t>
  </si>
  <si>
    <t>{"FORECASTS":[{"DATE":"2017-06-23","RANGE":"2017","ESTEFFPH":"112"},{"DATE":"2017-08-25","RANGE":"2017","ESTEFFPH":"80"},{"DATE":"2017-10-11","RANGE":"2017","ESTEFFPH":"30"}]}</t>
  </si>
  <si>
    <t>{"FORECASTS":[{"DATE":"2017-10-11","RANGE":"2017","ESTEFFPH":"120"}]}</t>
  </si>
  <si>
    <t>{"FORECASTS":[{"DATE":"2017-08-25","RANGE":"2017","ESTEFFPH":"40"},{"DATE":"2017-10-11","RANGE":"2017","ESTEFFPH":"0"}]}</t>
  </si>
  <si>
    <t>{"FORECASTS":[{"DATE":"2017-10-11","RANGE":"2017","ESTEFFPH":"100"}]}</t>
  </si>
  <si>
    <t>{"FORECASTS":[{"DATE":"2017-03-09","RANGE":"2017","ESTEFFPH":"14"},{"DATE":"2017-10-11","RANGE":"2017","ESTEFFPH":"0"}]}</t>
  </si>
  <si>
    <t>{"FORECASTS":[{"DATE":"2017-03-09","RANGE":"2017","ESTEFFPH":"89"},{"DATE":"2017-03-09","RANGE":"2017","ESTEFFPH":"65"},{"DATE":"2017-06-23","RANGE":"2017","ESTEFFPH":"30"},{"DATE":"2017-08-25","RANGE":"2017","ESTEFFPH":"20"},{"DATE":"2017-10-11","RANGE":"2017","ESTEFFPH":"0"}]}</t>
  </si>
  <si>
    <t>Anforderungsspezifikation Z-PI eIDAS N. Fritz</t>
  </si>
  <si>
    <t>{"FORECASTS":[{"DATE":"2017-08-29","RANGE":"2017","ESTEFFPH":"40"},{"DATE":"2017-10-11","RANGE":"2017","ESTEFFPH":"0"}]}</t>
  </si>
  <si>
    <t>{"FORECASTS":[{"DATE":"2017-03-09","RANGE":"2017","ESTEFFPH":"20"},{"DATE":"2017-04-24","RANGE":"2017","ESTEFFPH":"10"},{"DATE":"2017-10-11","RANGE":"2017","ESTEFFPH":"0"}]}</t>
  </si>
  <si>
    <t>{"FORECASTS":[{"DATE":"2017-03-09","RANGE":"2017","ESTEFFPH":"74"},{"DATE":"2017-06-09","RANGE":"2017","ESTEFFPH":"0"},{"DATE":"2017-06-22","RANGE":"2017","ESTEFFPH":"22"},{"DATE":"2017-10-11","RANGE":"2017","ESTEFFPH":"0"}]}</t>
  </si>
  <si>
    <t>{"FORECASTS":[{"DATE":"2017-06-08","RANGE":"2017","ESTEFFPH":"20"},{"DATE":"2017-06-22","RANGE":"2017","ESTEFFPH":"53"},{"DATE":"2017-08-25","RANGE":"2017","ESTEFFPH":"80"},{"DATE":"2017-10-11","RANGE":"2017","ESTEFFPH":"76"}]}</t>
  </si>
  <si>
    <t>{"FORECASTS":[{"DATE":"2017-03-09","RANGE":"2017","ESTEFFPH":"45"},{"DATE":"2017-04-05","RANGE":"2017","ESTEFFPH":"30"},{"DATE":"2017-04-24","RANGE":"2017","ESTEFFPH":"90"},{"DATE":"2017-06-22","RANGE":"2017","ESTEFFPH":"30"},{"DATE":"2017-10-11","RANGE":"2017","ESTEFFPH":"29"}]}</t>
  </si>
  <si>
    <t>{"FORECASTS":[{"DATE":"2017-03-09","RANGE":"2017","ESTEFFPH":"80"},{"DATE":"2017-10-11","RANGE":"2017","ESTEFFPH":"0"}]}</t>
  </si>
  <si>
    <t>{"FORECASTS":[{"DATE":"2017-03-09","RANGE":"2017","ESTEFFPH":"20"},{"DATE":"2017-04-24","RANGE":"2017","ESTEFFPH":"70"},{"DATE":"2017-08-25","RANGE":"2017","ESTEFFPH":"50"},{"DATE":"2017-10-11","RANGE":"2017","ESTEFFPH":"56"}]}</t>
  </si>
  <si>
    <t>Durchführung Clearing und 3rd-Level-Support JHE</t>
  </si>
  <si>
    <t>{"FORECASTS":[{"DATE":"2017-03-09","RANGE":"2017","ESTEFFPH":"39"},{"DATE":"2017-04-05","RANGE":"2017","ESTEFFPH":"80"},{"DATE":"2017-06-23","RANGE":"2017","ESTEFFPH":"120"},{"DATE":"2017-10-11","RANGE":"2017","ESTEFFPH":"100"}]}</t>
  </si>
  <si>
    <t>{"FORECASTS":[{"DATE":"2017-03-09","RANGE":"2017","ESTEFFPH":"14"},{"DATE":"2017-06-23","RANGE":"2017","ESTEFFPH":"0"},{"DATE":"2017-08-29","RANGE":"2017","ESTEFFPH":"30"},{"DATE":"2017-10-11","RANGE":"2017","ESTEFFPH":"0"}]}</t>
  </si>
  <si>
    <t>ZI17WE0601RDI</t>
  </si>
  <si>
    <t>{"FORECASTS":[{"DATE":"2017-03-09","RANGE":"2017","ESTEFFPH":"16"},{"DATE":"2017-03-09","RANGE":"2017","ESTEFFPH":"60"},{"DATE":"2017-06-23","RANGE":"2017","ESTEFFPH":"36"},{"DATE":"2017-10-11","RANGE":"2017","ESTEFFPH":"21"}]}</t>
  </si>
  <si>
    <t>{"FORECASTS":[{"DATE":"2017-03-09","RANGE":"2017","ESTEFFPH":"22"},{"DATE":"2017-04-24","RANGE":"2017","ESTEFFPH":"24"},{"DATE":"2017-10-11","RANGE":"2017","ESTEFFPH":"16"}]}</t>
  </si>
  <si>
    <t>{"FORECASTS":[{"DATE":"2017-03-09","RANGE":"2017","ESTEFFPH":"15"},{"DATE":"2017-08-25","RANGE":"2017","ESTEFFPH":"5"},{"DATE":"2017-10-11","RANGE":"2017","ESTEFFPH":"1"}]}</t>
  </si>
  <si>
    <t>KFQS2017</t>
  </si>
  <si>
    <t>P.101.003.106</t>
  </si>
  <si>
    <t>KFQS17</t>
  </si>
  <si>
    <t>KFQS17WE</t>
  </si>
  <si>
    <t>P.101.003.106.002</t>
  </si>
  <si>
    <t>KFOQSDB Version 1.3</t>
  </si>
  <si>
    <t>Alle Arbeiten für die Version 1.3 bis zur Produktivsetzung</t>
  </si>
  <si>
    <t>KFQS17WE01</t>
  </si>
  <si>
    <t>KFQS17WE0101</t>
  </si>
  <si>
    <t>FremdfallNichtStorno</t>
  </si>
  <si>
    <t>Prüfungskonsolidierung</t>
  </si>
  <si>
    <t>Indikation "x"</t>
  </si>
  <si>
    <t>PartnerartFall statt VP</t>
  </si>
  <si>
    <t>EingabePARIndexAbbruch</t>
  </si>
  <si>
    <t>DropdownBundeslandNichtAT</t>
  </si>
  <si>
    <t>IOTNdatumLEgleichQS</t>
  </si>
  <si>
    <t>VPNR</t>
  </si>
  <si>
    <t>BTNR</t>
  </si>
  <si>
    <t>Datumsfelder validieren</t>
  </si>
  <si>
    <t>Ende&gt;Anfang</t>
  </si>
  <si>
    <t>AbrTr=QSTr</t>
  </si>
  <si>
    <t>PARIndexWertebereichPrüfen</t>
  </si>
  <si>
    <t>PARindex999leer</t>
  </si>
  <si>
    <t>Schlüssel</t>
  </si>
  <si>
    <t>IOTN mit DropDown</t>
  </si>
  <si>
    <t>Bundesland mit Dropdown</t>
  </si>
  <si>
    <t>Bundesland Label LE</t>
  </si>
  <si>
    <t>TabulatorNächstesFeld</t>
  </si>
  <si>
    <t>LEFGdefault30,PrüfRW,DropDown</t>
  </si>
  <si>
    <t>TrägerAusBERE</t>
  </si>
  <si>
    <t>BundeslandAusTräger</t>
  </si>
  <si>
    <t>LeistungsartDefaultHB</t>
  </si>
  <si>
    <t>IOTNdatumQSnichtTagesdatum</t>
  </si>
  <si>
    <t>PARindexLabels</t>
  </si>
  <si>
    <t>AnordnungMaske</t>
  </si>
  <si>
    <t>Tooltips wie UHB</t>
  </si>
  <si>
    <t>ImportMultiInclFehlerAbbruch</t>
  </si>
  <si>
    <t>Auswertungen</t>
  </si>
  <si>
    <t>ZPV-VP-Import</t>
  </si>
  <si>
    <t>KFQS17WE0102</t>
  </si>
  <si>
    <t>KFQS17WE0101DEV</t>
  </si>
  <si>
    <t>FremdfallNichtStorno Umsetzung</t>
  </si>
  <si>
    <t>KFQS17WE0105</t>
  </si>
  <si>
    <t>KFQS17WE0106</t>
  </si>
  <si>
    <t>KFQS17WE0107</t>
  </si>
  <si>
    <t>KFQS17WE0108</t>
  </si>
  <si>
    <t>KFQS17WE0109</t>
  </si>
  <si>
    <t>KFQS17WE0110</t>
  </si>
  <si>
    <t>KFQS17WE0111</t>
  </si>
  <si>
    <t>KFQS17WE0112</t>
  </si>
  <si>
    <t>KFQS17WE0113</t>
  </si>
  <si>
    <t>KFQS17WE0114</t>
  </si>
  <si>
    <t>KFQS17WE0115</t>
  </si>
  <si>
    <t>KFQS17WE0116</t>
  </si>
  <si>
    <t>KFQS17WE0117</t>
  </si>
  <si>
    <t>KFQS17WE0118</t>
  </si>
  <si>
    <t>KFQS17WE0119</t>
  </si>
  <si>
    <t>KFQS17WE0120</t>
  </si>
  <si>
    <t>KFQS17WE0121</t>
  </si>
  <si>
    <t>KFQS17WE0122</t>
  </si>
  <si>
    <t>KFQS17WE0123</t>
  </si>
  <si>
    <t>KFQS17WE0124</t>
  </si>
  <si>
    <t>KFQS17WE0125</t>
  </si>
  <si>
    <t>KFQS17WE0126</t>
  </si>
  <si>
    <t>KFQS17WE0127</t>
  </si>
  <si>
    <t>KFQS17WE0128</t>
  </si>
  <si>
    <t>KFQS17WE0129</t>
  </si>
  <si>
    <t>KFQS17WE0130</t>
  </si>
  <si>
    <t>KFQS17WE0131</t>
  </si>
  <si>
    <t>KFQS17WE0132</t>
  </si>
  <si>
    <t>BHÖ</t>
  </si>
  <si>
    <t>{"PRIO":"05"}</t>
  </si>
  <si>
    <t>{"PRIO":"06"}</t>
  </si>
  <si>
    <t>{"PRIO":"10"}</t>
  </si>
  <si>
    <t>{"PRIO":"20"}</t>
  </si>
  <si>
    <t>{"PRIO":"30"}</t>
  </si>
  <si>
    <t>{"PRIO":"40"}</t>
  </si>
  <si>
    <t>{"PRIO":"50"}</t>
  </si>
  <si>
    <t>KFQS17WE0102AN</t>
  </si>
  <si>
    <t>KFQS17WE0102DEV</t>
  </si>
  <si>
    <t>Prüfungskonsolidierung Analyse</t>
  </si>
  <si>
    <t>Prüfungskonsolidierung Umsetzung</t>
  </si>
  <si>
    <t>KFQS17WE0102TST</t>
  </si>
  <si>
    <t>Prüfungskonsolidierung Test</t>
  </si>
  <si>
    <t>Indikation "x" Analyse</t>
  </si>
  <si>
    <t>Indikation "x" Umsetzung</t>
  </si>
  <si>
    <t>Indikation "x" Test</t>
  </si>
  <si>
    <t>PartnerartFall statt VP Umsetzung</t>
  </si>
  <si>
    <t>PartnerartFall statt VP Test</t>
  </si>
  <si>
    <t>EingabePARIndexAbbruch Umsetzung</t>
  </si>
  <si>
    <t>EingabePARIndexAbbruch Test</t>
  </si>
  <si>
    <t>KFQS17WE0106DEV</t>
  </si>
  <si>
    <t>KFQS17WE0106TST</t>
  </si>
  <si>
    <t>KFQS17WE0105DEV</t>
  </si>
  <si>
    <t>KFQS17WE0105TST</t>
  </si>
  <si>
    <t>DropdownBundeslandNichtAT Umsetzung</t>
  </si>
  <si>
    <t>DropdownBundeslandNichtAT Test</t>
  </si>
  <si>
    <t>KFQS17WE0107DEV</t>
  </si>
  <si>
    <t>KFQS17WE0107TST</t>
  </si>
  <si>
    <t>IOTNdatumLEgleichQS Umsetzung</t>
  </si>
  <si>
    <t>IOTNdatumLEgleichQS Test</t>
  </si>
  <si>
    <t>KFQS17WE0108DEV</t>
  </si>
  <si>
    <t>KFQS17WE0108TST</t>
  </si>
  <si>
    <t>VPNR Checksum Umsetzung</t>
  </si>
  <si>
    <t>VPNR Checksum Test</t>
  </si>
  <si>
    <t>KFQS17WE0109DEV</t>
  </si>
  <si>
    <t>KFQS17WE0109TST</t>
  </si>
  <si>
    <t>BTNR erlauben Umsetzung</t>
  </si>
  <si>
    <t>BTNR erlauben Test</t>
  </si>
  <si>
    <t>KFQS17WE0110DEV</t>
  </si>
  <si>
    <t>KFQS17WE0110TST</t>
  </si>
  <si>
    <t>Datumsfelder validieren Umsetzung</t>
  </si>
  <si>
    <t>Datumsfelder validieren Test</t>
  </si>
  <si>
    <t>Ende&gt;Anfang Umsetzung</t>
  </si>
  <si>
    <t>Ende&gt;Anfang Test</t>
  </si>
  <si>
    <t>KFQS17WE0112DEV</t>
  </si>
  <si>
    <t>KFQS17WE0112TST</t>
  </si>
  <si>
    <t>AbrTr=QSTr Umsetzung</t>
  </si>
  <si>
    <t>AbrTr=QSTr Test</t>
  </si>
  <si>
    <t>PARIndexWertebereichPrüfen Umsetzung</t>
  </si>
  <si>
    <t>PARIndexWertebereichPrüfen Test</t>
  </si>
  <si>
    <t>KFQS17WE0114DEV</t>
  </si>
  <si>
    <t>KFQS17WE0114TST</t>
  </si>
  <si>
    <t>PARindex999leer Umsetzung</t>
  </si>
  <si>
    <t>PARindex999leer Test</t>
  </si>
  <si>
    <t>KFQS17WE0115FOM</t>
  </si>
  <si>
    <t>KFQS17WE0115DB</t>
  </si>
  <si>
    <t>KFQS17WE0115ANL</t>
  </si>
  <si>
    <t>KFQS17WE0115BEA</t>
  </si>
  <si>
    <t>KFQS17WE0115IMP</t>
  </si>
  <si>
    <t>KFQS17WE0115MIG</t>
  </si>
  <si>
    <t>KFQS17WE0115TST</t>
  </si>
  <si>
    <t>Schlüssel Vorprüfung</t>
  </si>
  <si>
    <t>Schlüssel Clearing aufgrund Vorprüfung</t>
  </si>
  <si>
    <t>Schlüssel fachliches Objektmodell</t>
  </si>
  <si>
    <t>Schlüssel DB Modell</t>
  </si>
  <si>
    <t>Schlüssel Anlage Umsetzen</t>
  </si>
  <si>
    <t>Schlüssel Bearbeiten Umsetzen</t>
  </si>
  <si>
    <t>Schlüssel Migration</t>
  </si>
  <si>
    <t>Schlüssel Test</t>
  </si>
  <si>
    <t>Schlüssel Import Umsetzen</t>
  </si>
  <si>
    <t>KFQS17WE0116DEV</t>
  </si>
  <si>
    <t>KFQS17WE0116TST</t>
  </si>
  <si>
    <t>IOTN mit DropDown Umsetzung</t>
  </si>
  <si>
    <t>IOTN mit DropDown Test</t>
  </si>
  <si>
    <t>Bundesland mit Dropdown Umsetzung</t>
  </si>
  <si>
    <t>Bundesland mit Dropdown Test</t>
  </si>
  <si>
    <t>KFQS17WE0117DEV</t>
  </si>
  <si>
    <t>KFQS17WE0117TST</t>
  </si>
  <si>
    <t>KFQS17WE0118DEV</t>
  </si>
  <si>
    <t>KFQS17WE0118TST</t>
  </si>
  <si>
    <t>Bundesland Label LE Umsetzung</t>
  </si>
  <si>
    <t>Bundesland Label LE Test</t>
  </si>
  <si>
    <t>KFQS17WE0119DEV</t>
  </si>
  <si>
    <t>KFQS17WE0119TST</t>
  </si>
  <si>
    <t>TabulatorNächstesFeld Umsetzung</t>
  </si>
  <si>
    <t>TabulatorNächstesFeld Test</t>
  </si>
  <si>
    <t>KFQS17WE0120DEV</t>
  </si>
  <si>
    <t>KFQS17WE0120TST</t>
  </si>
  <si>
    <t>LEFGdefault30,PrüfRW,DropDown Umsetzung</t>
  </si>
  <si>
    <t>LEFGdefault30,PrüfRW,DropDown Test</t>
  </si>
  <si>
    <t>VPnameSuchfunktion Anlage</t>
  </si>
  <si>
    <t>VPnameSuchfunktion Bearbeiten</t>
  </si>
  <si>
    <t>VPnameSuchfunktion Anlage Umsetzung</t>
  </si>
  <si>
    <t>VPnameSuchfunktion Anlage Test</t>
  </si>
  <si>
    <t>KFQS17WE0121DEV</t>
  </si>
  <si>
    <t>KFQS17WE0121TST</t>
  </si>
  <si>
    <t>KFQS17WE0122DEV</t>
  </si>
  <si>
    <t>KFQS17WE0122TST</t>
  </si>
  <si>
    <t>VPnameSuchfunktion Bearbeiten Umsetzung</t>
  </si>
  <si>
    <t>VPnameSuchfunktion Bearbeiten Test</t>
  </si>
  <si>
    <t>TrägerAusBERE Umsetzung</t>
  </si>
  <si>
    <t>TrägerAusBERE Test</t>
  </si>
  <si>
    <t>KFQS17WE0124DEV</t>
  </si>
  <si>
    <t>KFQS17WE0124TST</t>
  </si>
  <si>
    <t>BundeslandAusTräger Umsetzung</t>
  </si>
  <si>
    <t>BundeslandAusTräger Test</t>
  </si>
  <si>
    <t>KFQS17WE0125DEV</t>
  </si>
  <si>
    <t>KFQS17WE0125TST</t>
  </si>
  <si>
    <t>LeistungsartDefaultHB Umsetzung</t>
  </si>
  <si>
    <t>LeistungsartDefaultHB Test</t>
  </si>
  <si>
    <t>KFQS17WE0126DEV</t>
  </si>
  <si>
    <t>KFQS17WE0126TST</t>
  </si>
  <si>
    <t>IOTNdatumQSnichtTagesdatum Umsetzung</t>
  </si>
  <si>
    <t>IOTNdatumQSnichtTagesdatum Test</t>
  </si>
  <si>
    <t>KFQS17WE0127DEV</t>
  </si>
  <si>
    <t>KFQS17WE0127TST</t>
  </si>
  <si>
    <t>PARindexLabels Umsetzung</t>
  </si>
  <si>
    <t>PARindexLabels Test</t>
  </si>
  <si>
    <t>KFQS17WE0128DEV</t>
  </si>
  <si>
    <t>KFQS17WE0128TST</t>
  </si>
  <si>
    <t>AnordnungMaske Umsetzung</t>
  </si>
  <si>
    <t>AnordnungMaske Test</t>
  </si>
  <si>
    <t>KFQS17WE0129DEV</t>
  </si>
  <si>
    <t>KFQS17WE0129TST</t>
  </si>
  <si>
    <t>Tooltips wie UHB Umsetzung</t>
  </si>
  <si>
    <t>Tooltips wie UHB Test</t>
  </si>
  <si>
    <t>KFQS17WE0130ANL</t>
  </si>
  <si>
    <t>KFQS17WE0130MSA</t>
  </si>
  <si>
    <t>KFQS17WE0130PCI</t>
  </si>
  <si>
    <t>KFQS17WE0130TST</t>
  </si>
  <si>
    <t>ImportMultiInclFehlerAbbruch Analyse</t>
  </si>
  <si>
    <t>ImportMultiInclFehlerAbbruch MultiSatzart Umsetzung</t>
  </si>
  <si>
    <t>ImportMultiInclFehlerAbbruch PrüfConsImport Umsetzung</t>
  </si>
  <si>
    <t>ImportMultiInclFehlerAbbruch Test</t>
  </si>
  <si>
    <t>KFQS17WE0131RGEN</t>
  </si>
  <si>
    <t>KFQS17WE0131REND</t>
  </si>
  <si>
    <t>KFQS17WE0131REP1</t>
  </si>
  <si>
    <t>KFQS17WE0131REP2</t>
  </si>
  <si>
    <t>KFQS17WE0131REP3</t>
  </si>
  <si>
    <t>KFQS17WE0131REP4</t>
  </si>
  <si>
    <t>KFQS17WE0131RRN1</t>
  </si>
  <si>
    <t>KFQS17WE0131RRN2</t>
  </si>
  <si>
    <t>KFQS17WE0131RRN3</t>
  </si>
  <si>
    <t>KFQS17WE0131RRN4</t>
  </si>
  <si>
    <t>KFQS17WE0131RAR</t>
  </si>
  <si>
    <t>KFQS17WE0131RPR</t>
  </si>
  <si>
    <t>KFQS17WE0131TST</t>
  </si>
  <si>
    <t>Auswertungen Report Generator Umsetzung</t>
  </si>
  <si>
    <t>Auswertungen Test</t>
  </si>
  <si>
    <t>Auswertungen Umsetzung Report Renderer</t>
  </si>
  <si>
    <t>Auswertungen Umsetzung Logik 1</t>
  </si>
  <si>
    <t>Auswertungen Umsetzung Logik 2</t>
  </si>
  <si>
    <t>Auswertungen Umsetzung Logik 3</t>
  </si>
  <si>
    <t>Auswertungen Umsetzung Logik 4</t>
  </si>
  <si>
    <t>Auswertungen Umsetzung Render 1</t>
  </si>
  <si>
    <t>Auswertungen Umsetzung Render 2</t>
  </si>
  <si>
    <t>Auswertungen Umsetzung Render 3</t>
  </si>
  <si>
    <t>Auswertungen Umsetzung Render 4</t>
  </si>
  <si>
    <t>Auswertungen Umsetzung Archivierung</t>
  </si>
  <si>
    <t>Auswertungen Umsetzung Presentation</t>
  </si>
  <si>
    <t>KFQS17WE0132ANL</t>
  </si>
  <si>
    <t>KFQS17WE0132EXP</t>
  </si>
  <si>
    <t>KFQS17WE0132IMP</t>
  </si>
  <si>
    <t>KFQS17WE0132TST</t>
  </si>
  <si>
    <t>ZPV-VP-Import Analyse</t>
  </si>
  <si>
    <t>ZPV-VP-Import ZPV-Export Umsetzung</t>
  </si>
  <si>
    <t>ZPV-VP-Import KFOQSDB-Import Umsetzung</t>
  </si>
  <si>
    <t>ZPV-VP-Import Test</t>
  </si>
  <si>
    <t>Schlüssel fachliche Vorarbeiten</t>
  </si>
  <si>
    <t>KFQS17WE02</t>
  </si>
  <si>
    <t>KFOQSDB Version 1.4</t>
  </si>
  <si>
    <t>Alle Arbeiten für die Version 1.4 bis zur Produktivsetzung</t>
  </si>
  <si>
    <t>KFQS17WEPF</t>
  </si>
  <si>
    <t>KFQS17WEPFDEV</t>
  </si>
  <si>
    <t>KFQS17WEPFTST</t>
  </si>
  <si>
    <t>KFQS17WEINDX</t>
  </si>
  <si>
    <t>KFQS17WEINDXAN</t>
  </si>
  <si>
    <t>KFQS17WEINDXDEV</t>
  </si>
  <si>
    <t>KFQS17WEINDXTST</t>
  </si>
  <si>
    <t>KFQS17WESLPR</t>
  </si>
  <si>
    <t>KFQS17WESLPRPRE</t>
  </si>
  <si>
    <t>KFQS17WESLPRCLR</t>
  </si>
  <si>
    <t>KFQS17WE0111DEV</t>
  </si>
  <si>
    <t>KFQS17WE0111TST</t>
  </si>
  <si>
    <t>KFQS17WE0113DEV</t>
  </si>
  <si>
    <t>KFQS17WE0113TST</t>
  </si>
  <si>
    <t>KFQS17WE03</t>
  </si>
  <si>
    <t>KFOQSDB Version 1.5</t>
  </si>
  <si>
    <t>Alle Arbeiten für die Version 1.5 bis zur Produktivsetzung</t>
  </si>
  <si>
    <t>KFO-QSDB im Jahr 2017 und 2018</t>
  </si>
  <si>
    <t>Alle Arbeiten für die KFO-QSDB im Jahr 2017 und 2018</t>
  </si>
  <si>
    <t>KFO-QSDB Weiterentwicklung 2017 und 2018</t>
  </si>
  <si>
    <t>Vorarbeiten für Beseitigung von Doubletten</t>
  </si>
  <si>
    <t>KFOQSDB ZPV-VP-Import</t>
  </si>
  <si>
    <t>KFOQSDB Auswertungen</t>
  </si>
  <si>
    <t>KFOQSDB Tooltips wie UHB</t>
  </si>
  <si>
    <t>KFOQSDB AnordnungMaske</t>
  </si>
  <si>
    <t>KFOQSDB PARindexLabels</t>
  </si>
  <si>
    <t>KFOQSDB IOTNdatumQSnichtTagesdatum</t>
  </si>
  <si>
    <t>KFOQSDB LeistungsartDefaultHB</t>
  </si>
  <si>
    <t>KFOQSDB BundeslandAusTräger</t>
  </si>
  <si>
    <t>KFOQSDB TrägerAusBERE</t>
  </si>
  <si>
    <t>KFOQSDB VPnameSuchfunktion Bearbeiten</t>
  </si>
  <si>
    <t>KFOQSDB VPnameSuchfunktion Anlage</t>
  </si>
  <si>
    <t>KFOQSDB LEFGdefault30,PrüfRW,DropDown</t>
  </si>
  <si>
    <t>KFOQSDB IOTN mit DropDown</t>
  </si>
  <si>
    <t>KFOQSDB Bundesland mit Dropdown</t>
  </si>
  <si>
    <t>KFOQSDB Bundesland Label LE</t>
  </si>
  <si>
    <t>KFOQSDB TabulatorNächstesFeld</t>
  </si>
  <si>
    <t>KFOQSDB Schlüssel</t>
  </si>
  <si>
    <t>KFOQSDB PARindex999leer</t>
  </si>
  <si>
    <t>KFOQSDB PARIndexWertebereichPrüfen</t>
  </si>
  <si>
    <t>KFOQSDB AbrTr=QSTr</t>
  </si>
  <si>
    <t>KFOQSDB Ende&gt;Anfang</t>
  </si>
  <si>
    <t>KFOQSDB Indikation "x"</t>
  </si>
  <si>
    <t>KFOQSDB PartnerartFall statt VP</t>
  </si>
  <si>
    <t>KFOQSDB EingabePARIndexAbbruch</t>
  </si>
  <si>
    <t>KFOQSDB DropdownBundeslandNichtAT</t>
  </si>
  <si>
    <t>KFOQSDB IOTNdatumLEgleichQS</t>
  </si>
  <si>
    <t>KFOQSDB VPNR</t>
  </si>
  <si>
    <t>KFOQSDB BTNR</t>
  </si>
  <si>
    <t>KFOQSDB Datumsfelder validieren</t>
  </si>
  <si>
    <t>KFOQSDB ImportMultiInclFehlerAbbruch</t>
  </si>
  <si>
    <t>KFOQSDB Prüfungskonsolidierung</t>
  </si>
  <si>
    <t>KFOQSDB FremdfallNichtStorno</t>
  </si>
  <si>
    <t>ZI17PJMPCOORDMRO</t>
  </si>
  <si>
    <t>Projektkoordination SWGO Markus Roisz</t>
  </si>
  <si>
    <t>MRO</t>
  </si>
  <si>
    <t>ZI17WA0702GRI</t>
  </si>
  <si>
    <t>Übergabe technische Arbeiten J.Hell G.Riva</t>
  </si>
  <si>
    <t>Clearing 2017 Diverses (Platzhalter, Update GRI!)</t>
  </si>
  <si>
    <t>P.101.054.008</t>
  </si>
  <si>
    <t>{"FORECASTS":[{"DATE":"2017-11-28","RANGE":"2017","ESTEFFPH":"15"}]}</t>
  </si>
  <si>
    <t>{"FORECASTS":[{"DATE":"2017-11-28","RANGE":"2017","ESTEFFPH":"10"}]}</t>
  </si>
  <si>
    <t>{"FORECASTS":[{"DATE":"2017-03-14","RANGE":"2017","ESTEFFPH":"0","ESTEUR":"155599"},{"DATE":"2017-10-11","RANGE":"2017","ESTEFFPH":"0","ESTEUR":"141120"},{"DATE":"2017-11-28","RANGE":"2017","ESTEFFPH":"0","ESTEUR":"144000"}]}</t>
  </si>
  <si>
    <t>VEMO2017</t>
  </si>
  <si>
    <t>VEMO17</t>
  </si>
  <si>
    <t>VEMO17WA</t>
  </si>
  <si>
    <t>VEMO17WA01</t>
  </si>
  <si>
    <t>VEMO17WA0101</t>
  </si>
  <si>
    <t>VEMO17WA0101GRI</t>
  </si>
  <si>
    <t>VEMO17WA0101NFR</t>
  </si>
  <si>
    <t>VEMO im Jahr 2017</t>
  </si>
  <si>
    <t>VEMO 2017 Wartung</t>
  </si>
  <si>
    <t>VEMO 2017 Wartung Software</t>
  </si>
  <si>
    <t>VEMO 2017 Wartung Software Anpassungen</t>
  </si>
  <si>
    <t>VEMO 2017 Wartung Software Anpassungen GRI</t>
  </si>
  <si>
    <t>VEMO 2017 Wartung Software Anpassungen NFR</t>
  </si>
  <si>
    <t>Zuschlag EPM und PMO</t>
  </si>
  <si>
    <t>{"FORECASTS":[{"DATE":"2017-06-23","RANGE":"2017","ESTEFFPH":"104"},{"DATE":"2017-08-25","RANGE":"2017","ESTEFFPH":"100"},{"DATE":"2017-11-29","RANGE":"2017","ESTEFFPH":"130"}]}</t>
  </si>
  <si>
    <t>{"FORECASTS":[{"DATE":"2017-06-23","RANGE":"2017","ESTEFFPH":"104"},{"DATE":"2017-11-29","RANGE":"2017","ESTEFFPH":"80"}]}</t>
  </si>
  <si>
    <t>{"FORECASTS":[{"DATE":"2017-11-29","RANGE":"2017","ESTEFFPH":"40"}]}</t>
  </si>
  <si>
    <t>{"FORECASTS":[{"DATE":"2017-10-11","RANGE":"2017","ESTEFFPH":"280"},{"DATE":"2017-11-29","RANGE":"2017","ESTEFFPH":"220"}]}</t>
  </si>
  <si>
    <t>{"FORECASTS":[{"DATE":"2017-03-09","RANGE":"2017","ESTEFFPH":"80"},{"DATE":"2017-04-24","RANGE":"2017","ESTEFFPH":"240"},{"DATE":"2017-06-23","RANGE":"2017","ESTEFFPH":"300"},{"DATE":"2017-08-25","RANGE":"2017","ESTEFFPH":"350"},{"DATE":"2017-11-29","RANGE":"2017","ESTEFFPH":"420"}]}</t>
  </si>
  <si>
    <t>{"FORECASTS":[{"DATE":"2017-03-09","RANGE":"2017","ESTEFFPH":"146"},{"DATE":"2017-03-09","RANGE":"2017","ESTEFFPH":"160"},{"DATE":"2017-04-24","RANGE":"2017","ESTEFFPH":"300"},{"DATE":"2017-06-23","RANGE":"2017","ESTEFFPH":"260"},{"DATE":"2017-10-11","RANGE":"2017","ESTEFFPH":"294"},{"DATE":"2017-11-29","RANGE":"2017","ESTEFFPH":"352"}]}</t>
  </si>
  <si>
    <t>{"FORECASTS":[{"DATE":"2017-08-29","RANGE":"2017","ESTEFFPH":"50"},{"DATE":"2017-10-11","RANGE":"2017","ESTEFFPH":"75"},{"DATE":"2017-11-29","RANGE":"2017","ESTEFFPH":"88"}]}</t>
  </si>
  <si>
    <t>{"FORECASTS":[{"DATE":"2017-03-09","RANGE":"2017","ESTEFFPH":"20"},{"DATE":"2017-04-05","RANGE":"2017","ESTEFFPH":"10"},{"DATE":"2017-04-24","RANGE":"2017","ESTEFFPH":"12"},{"DATE":"2017-06-23","RANGE":"2017","ESTEFFPH":"21"},{"DATE":"2017-10-11","RANGE":"2017","ESTEFFPH":"24"},{"DATE":"2017-11-29","RANGE":"2017","ESTEFFPH":"27"}]}</t>
  </si>
  <si>
    <t>Durchführung Clearing und 3rd-Level-Support</t>
  </si>
  <si>
    <t>Durchführung Clearing und 3rd-Level-Support ABS</t>
  </si>
  <si>
    <t>Durchführung Clearing und 3rd-Level-Support TSA</t>
  </si>
  <si>
    <t>Durchführung Clearing und 3rd-Level-Support RDI</t>
  </si>
  <si>
    <t>Durchführung Clearing und 3rd-Level-Support THS</t>
  </si>
  <si>
    <t>Durchführung Clearing und 3rd-Level-Support EHA</t>
  </si>
  <si>
    <t>Durchführung Clearing und 3rd-Level-Support WSC</t>
  </si>
  <si>
    <t>Durchführung Clearing und 3rd-Level-Support REST</t>
  </si>
  <si>
    <t>Durchführung Clearing und 3rd-Level-Support NFR</t>
  </si>
  <si>
    <t>{"FORECASTS":[{"DATE":"2017-03-09","RANGE":"2017","ESTEFFPH":"390"},{"DATE":"2017-04-05","RANGE":"2017","ESTEFFPH":"650"},{"DATE":"2017-06-09","RANGE":"2017","ESTEFFPH":"600"},{"DATE":"2017-10-11","RANGE":"2017","ESTEFFPH":"338"},{"DATE":"2017-11-29","RANGE":"2017","ESTEFFPH":"345"}]}</t>
  </si>
  <si>
    <t>{"FORECASTS":[{"DATE":"2017-06-09","RANGE":"2017","ESTEFFPH":"5"},{"DATE":"2017-06-22","RANGE":"2017","ESTEFFPH":"20"},{"DATE":"2017-08-25","RANGE":"2017","ESTEFFPH":"30"},{"DATE":"2017-10-11","RANGE":"2017","ESTEFFPH":"36"},{"DATE":"2017-11-29","RANGE":"2017","ESTEFFPH":"40"}]}</t>
  </si>
  <si>
    <t>{"FORECASTS":[{"DATE":"2017-03-09","RANGE":"2017","ESTEFFPH":"14"},{"DATE":"2017-04-24","RANGE":"2017","ESTEFFPH":"95"},{"DATE":"2017-06-22","RANGE":"2017","ESTEFFPH":"40"},{"DATE":"2017-08-25","RANGE":"2017","ESTEFFPH":"90"},{"DATE":"2017-10-11","RANGE":"2017","ESTEFFPH":"108"},{"DATE":"2017-11-29","RANGE":"2017","ESTEFFPH":"111"}]}</t>
  </si>
  <si>
    <t>{"FORECASTS":[{"DATE":"2017-03-09","RANGE":"2017","ESTEFFPH":"10"},{"DATE":"2017-06-23","RANGE":"2017","ESTEFFPH":"20"},{"DATE":"2017-07-14","RANGE":"2017","ESTEFFPH":"0"},{"DATE":"2017-11-29","RANGE":"2017","ESTEFFPH":"23"}]}</t>
  </si>
  <si>
    <t>{"FORECASTS":[{"DATE":"2017-03-14","RANGE":"2017","ESTEFFPH":"20"},{"DATE":"2017-04-24","RANGE":"2017","ESTEFFPH":"15"},{"DATE":"2017-07-14","RANGE":"2017","ESTEFFPH":"0"},{"DATE":"2017-11-29","RANGE":"2017","ESTEFFPH":"8"}]}</t>
  </si>
  <si>
    <t>ZI17PJMXKELGAPM</t>
  </si>
  <si>
    <t>Dienstleistungen ELGA-Programmmanagement</t>
  </si>
  <si>
    <t>P.101.026.XK.ELPM</t>
  </si>
  <si>
    <t>{"FORECASTS":[{"DATE":"2017-11-30","RANGE":"2017","ESTEFFPH":"0","ESTEUR":"48300"}]}</t>
  </si>
  <si>
    <t>{"FORECASTS":[{"DATE":"2017-03-09","RANGE":"2017","ESTEFFPH":"57"},{"DATE":"2017-04-05","RANGE":"2017","ESTEFFPH":"45"},{"DATE":"2017-04-24","RANGE":"2017","ESTEFFPH":"40"},{"DATE":"2017-06-23","RANGE":"2017","ESTEFFPH":"30"},{"DATE":"2017-08-25","RANGE":"2017","ESTEFFPH":"15"},{"DATE":"2017-11-30","RANGE":"2017","ESTEFFPH":"0"}]}</t>
  </si>
  <si>
    <t>{"FORECASTS":[{"DATE":"2017-03-10","RANGE":"2017","ESTEFFPH":"20"},{"DATE":"2017-08-25","RANGE":"2017","ESTEFFPH":"10"},{"DATE":"2017-11-30","RANGE":"2017","ESTEFFPH":"0"}]}</t>
  </si>
  <si>
    <t>{"FORECASTS":[{"DATE":"2017-03-09","RANGE":"2017","ESTEFFPH":"50"},{"DATE":"2017-06-23","RANGE":"2017","ESTEFFPH":"25"},{"DATE":"2017-08-25","RANGE":"2017","ESTEFFPH":"15"},{"DATE":"2017-11-30","RANGE":"2017","ESTEFFPH":"0"}]}</t>
  </si>
  <si>
    <t>{"FORECASTS":[{"DATE":"2017-03-09","RANGE":"2017","ESTEFFPH":"37"},{"DATE":"2017-08-25","RANGE":"2017","ESTEFFPH":"20"},{"DATE":"2017-11-30","RANGE":"2017","ESTEFFPH":"0"}]}</t>
  </si>
  <si>
    <t>{"FORECASTS":[{"DATE":"2017-03-09","RANGE":"2017","ESTEFFPH":"0"},{"DATE":"2017-04-24","RANGE":"2017","ESTEFFPH":"10"},{"DATE":"2017-11-30","RANGE":"2017","ESTEFFPH":"8.5"}]}</t>
  </si>
  <si>
    <t>{"FORECASTS":[{"DATE":"2017-03-14","RANGE":"2017","ESTEFFPH":"5"},{"DATE":"2017-04-24","RANGE":"2017","ESTEFFPH":"10"},{"DATE":"2017-11-30","RANGE":"2017","ESTEFFPH":"8"}]}</t>
  </si>
  <si>
    <t>{"FORECASTS":[{"DATE":"2017-03-09","RANGE":"2017","ESTEFFPH":"10"},{"DATE":"2017-11-30","RANGE":"2017","ESTEFFPH":"0"}]}</t>
  </si>
  <si>
    <t>{"FORECASTS":[{"DATE":"2017-03-09","RANGE":"2017","ESTEFFPH":"320"},{"DATE":"2017-08-25","RANGE":"2017","ESTEFFPH":"120"},{"DATE":"2017-10-11","RANGE":"2017","ESTEFFPH":"70"},{"DATE":"2017-11-30","RANGE":"2017","ESTEFFPH":"40.5"}]}</t>
  </si>
  <si>
    <t>{"FORECASTS":[{"DATE":"2017-03-09","RANGE":"2017","ESTEFFPH":"67"},{"DATE":"2017-04-24","RANGE":"2017","ESTEFFPH":"60"},{"DATE":"2017-06-23","RANGE":"2017","ESTEFFPH":"40"},{"DATE":"2017-10-11","RANGE":"2017","ESTEFFPH":"20"},{"DATE":"2017-11-30","RANGE":"2017","ESTEFFPH":"16.5"}]}</t>
  </si>
  <si>
    <t>{"FORECASTS":[{"DATE":"2017-03-09","RANGE":"2017","ESTEFFPH":"0"},{"DATE":"2017-08-25","RANGE":"2017","ESTEFFPH":"30"},{"DATE":"2017-10-11","RANGE":"2017","ESTEFFPH":"80"},{"DATE":"2017-11-30","RANGE":"2017","ESTEFFPH":"73.5"}]}</t>
  </si>
  <si>
    <t>{"FORECASTS":[{"DATE":"2017-03-14","RANGE":"2017","ESTEFFPH":"5"},{"DATE":"2017-04-24","RANGE":"2017","ESTEFFPH":"50"},{"DATE":"2017-11-30","RANGE":"2017","ESTEFFPH":"23"}]}</t>
  </si>
  <si>
    <t>{"FORECASTS":[{"DATE":"2017-03-09","RANGE":"2017","ESTEFFPH":"40"},{"DATE":"2017-04-05","RANGE":"2017","ESTEFFPH":"80"},{"DATE":"2017-06-23","RANGE":"2017","ESTEFFPH":"200"},{"DATE":"2017-08-25","RANGE":"2017","ESTEFFPH":"375.5"}]}</t>
  </si>
  <si>
    <t>{"FORECASTS":[{"DATE":"2017-03-14","RANGE":"2017","ESTEFFPH":"5"},{"DATE":"2017-04-24","RANGE":"2017","ESTEFFPH":"20"},{"DATE":"2017-06-23","RANGE":"2017","ESTEFFPH":"200"},{"DATE":"2017-08-25","RANGE":"2017","ESTEFFPH":"150"},{"DATE":"2017-10-11","RANGE":"2017","ESTEFFPH":"100"},{"DATE":"2017-11-30","RANGE":"2017","ESTEFFPH":"89"}]}</t>
  </si>
  <si>
    <t>{"FORECASTS":[{"DATE":"2017-03-14","RANGE":"2017","ESTEFFPH":"300"},{"DATE":"2017-04-24","RANGE":"2017","ESTEFFPH":"350"},{"DATE":"2017-08-25","RANGE":"2017","ESTEFFPH":"150"},{"DATE":"2017-11-30","RANGE":"2017","ESTEFFPH":"171.5"}]}</t>
  </si>
  <si>
    <t>{"FORECASTS":[{"DATE":"2017-03-09","RANGE":"2017","ESTEFFPH":"45"},{"DATE":"2017-06-23","RANGE":"2017","ESTEFFPH":"20"},{"DATE":"2017-11-30","RANGE":"2017","ESTEFFPH":"12"}]}</t>
  </si>
  <si>
    <t>{"FORECASTS":[{"DATE":"2017-10-11","RANGE":"2017","ESTEFFPH":"80"},{"DATE":"2017-10-13","RANGE":"2017","ESTEFFPH":"40"},{"DATE":"2017-11-30","RANGE":"2017","ESTEFFPH":"3.5"}]}</t>
  </si>
  <si>
    <t>{"FORECASTS":[{"DATE":"2017-03-09","RANGE":"2017","ESTEFFPH":"10"},{"DATE":"2017-11-30","RANGE":"2017","ESTEFFPH":"4.5"}]}</t>
  </si>
  <si>
    <t>{"FORECASTS":[{"DATE":"2017-10-11","RANGE":"2017","ESTEFFPH":"80"},{"DATE":"2017-11-30","RANGE":"2017","ESTEFFPH":"0"}]}</t>
  </si>
  <si>
    <t>{"FORECASTS":[{"DATE":"2017-10-11","RANGE":"2017","ESTEFFPH":"40"},{"DATE":"2017-11-29","RANGE":"2017","ESTEFFPH":"20"},{"DATE":"2017-11-30","RANGE":"2017","ESTEFFPH":"25"}]}</t>
  </si>
  <si>
    <t>{"FORECASTS":[{"DATE":"2017-08-29","RANGE":"2017","ESTEFFPH":"40"},{"DATE":"2017-11-30","RANGE":"2017","ESTEFFPH":"0"}]}</t>
  </si>
  <si>
    <t>{"FORECASTS":[{"DATE":"2017-10-11","RANGE":"2017","ESTEFFPH":"40"},{"DATE":"2017-11-29","RANGE":"2017","ESTEFFPH":"16"},{"DATE":"2017-11-30","RANGE":"2017","ESTEFFPH":"6.5"}]}</t>
  </si>
  <si>
    <t>{"NOTES":[{"DATE":"2017-03-09","TOPIC":"Forecast 2017 basierend auf Daten 2017-01/02","TEXT":["Abrechnung von CuCC nicht mehr auf Basis von Tickets sondern auf Basis der Bearbeitungszeit in Minuten","Daten von Jänner und Februar zu wenig, um belastbaren Forecast zu erstellen","Daten von 2016 können nicht herangezogen werden, weil Bearbeitungszeiten nicht durchgängig in Myrmex erfasst","Ist-Ticket Zahlen Jänner Februar sind einiges unter Plan","Kosten-Prognose auf Basis 2016 würde zu Forecast-Erhöhung von 45k auf 55k führen","Da die Ist-Zahlen aber unter Plan sind, bleibt in Abstimmung zwischen EHA und WSC der Forecast auf dem Budget-Plan von 45k","Bianca Mader soll monatlich Abrechnungsdetails an WSC schicken, die Kosten und Minutenanzahlen beinhalten. Diese können in Korrelation mit den Ticket-Anzahlen aus der Clearing-Stelle (Thomas Samson) zu verfeinertem Forecast genutzt werden"]}],
"FORECASTS":[{"DATE":"2017-03-09","RANGE":2017,"ESTEUR":"45497","ESTEFFPH":"0"},{"DATE":"2017-04-05","RANGE":2017,"ESTEUR":"45497","ESTEFFPH":"0","NOTES":["Abrechnung März: 4126,- EUR, ergibt im Schnitt 45121,-"]},{"DATE":"2017-06-09","RANGE":2017,"ESTEUR":"55008","ESTEFFPH":"0","NOTES":["Abrechnung Mai: 4686,- EUR, ergibt unter Berücks. der monatlichen Steigerung 55008,-"]},{"DATE":"2017-07-14","RANGE":"2017","ESTEUR":"53000","ESTEFFPH":"0","NOTES":["Abrechnung Juni: 4126,- EUR"]},{"DATE":"2017-08-04","RANGE":"2017","ESTEUR":"52500","ESTEFFPH":"0","NOTES":["Abrechnung Juli: 4472,89 EUR, ergibt hochgerechnet 52260,21"]},{"DATE":"2017-10-11","RANGE":"2017","ESTEUR":"49276","ESTEFFPH":"0","NOTES":["Abrechnung September: 3418.10 EUR, ergibt hochgerechnet 49276,-,-"]},{"DATE":"2017-11-13","RANGE":"2017","ESTEUR":"49855","ESTEFFPH":"0","NOTES":["Abrechnung Oktober: 4588.66 EUR, ergibt LINEAR hochgerechnet 49855,-"]},{"DATE":"2017-12-07","RANGE":"2017","ESTEUR":"44630","ESTEFFPH":"0","NOTES":["Abrechnung November: 3949.90 EUR, ergibt LINEAR hochgerechnet 44625,16364"]}]}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</si>
</sst>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 #,##0.00_-;\-&quot;€&quot;\ * #,##0.00_-;_-&quot;€&quot;\ * &quot;-&quot;??_-;_-@_-"/>
    <numFmt numFmtId="43" formatCode="_-* #,##0.00_-;\-* #,##0.00_-;_-* &quot;-&quot;??_-;_-@_-"/>
    <numFmt numFmtId="164" formatCode="_-* #,##0.00\ &quot;€&quot;_-;\-* #,##0.00\ &quot;€&quot;_-;_-* &quot;-&quot;??\ &quot;€&quot;_-;_-@_-"/>
  </numFmts>
  <fonts count="3" x14ac:knownFonts="1">
    <font>
      <sz val="12"/>
      <color theme="1"/>
      <name val="Calibri"/>
      <family val="2"/>
      <scheme val="minor"/>
    </font>
    <font>
      <sz val="11"/>
      <color theme="1"/>
      <name val="Calibri"/>
      <family val="2"/>
      <scheme val="minor"/>
    </font>
    <font>
      <sz val="12"/>
      <color theme="1"/>
      <name val="Calibri"/>
      <family val="2"/>
      <scheme val="minor"/>
    </font>
  </fonts>
  <fills count="2">
    <fill>
      <patternFill patternType="none"/>
    </fill>
    <fill>
      <patternFill patternType="gray125"/>
    </fill>
  </fills>
  <borders count="1">
    <border>
      <left/>
      <right/>
      <top/>
      <bottom/>
      <diagonal/>
    </border>
  </borders>
  <cellStyleXfs count="7">
    <xf numFmtId="0" fontId="0" fillId="0" borderId="0"/>
    <xf numFmtId="0" fontId="1" fillId="0" borderId="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cellStyleXfs>
  <cellXfs count="9">
    <xf numFmtId="0" fontId="0" fillId="0" borderId="0" xfId="0" applyNumberFormat="1"/>
    <xf numFmtId="14" fontId="0" fillId="0" borderId="0" xfId="0" applyNumberFormat="1"/>
    <xf numFmtId="0" fontId="0" fillId="0" borderId="0" xfId="0" quotePrefix="1" applyNumberFormat="1" applyAlignment="1">
      <alignment wrapText="1"/>
    </xf>
    <xf numFmtId="0" fontId="0" fillId="0" borderId="0" xfId="0" applyNumberFormat="1" applyAlignment="1">
      <alignment wrapText="1"/>
    </xf>
    <xf numFmtId="44" fontId="0" fillId="0" borderId="0" xfId="5" applyFont="1"/>
    <xf numFmtId="44" fontId="0" fillId="0" borderId="0" xfId="0" applyNumberFormat="1"/>
    <xf numFmtId="0" fontId="0" fillId="0" borderId="0" xfId="0" applyNumberFormat="1" applyAlignment="1"/>
    <xf numFmtId="0" fontId="0" fillId="0" borderId="0" xfId="0"/>
    <xf numFmtId="49" fontId="0" fillId="0" borderId="0" xfId="6" applyNumberFormat="1" applyFont="1"/>
  </cellXfs>
  <cellStyles count="7">
    <cellStyle name="Komma" xfId="6" builtinId="3"/>
    <cellStyle name="Komma 2" xfId="4"/>
    <cellStyle name="Prozent 2" xfId="2"/>
    <cellStyle name="Standard" xfId="0" builtinId="0"/>
    <cellStyle name="Standard 2" xfId="1"/>
    <cellStyle name="Währung" xfId="5" builtinId="4"/>
    <cellStyle name="Währung 2" xfId="3"/>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Medium4">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02_Daten\Themen\Z-PI\Produktmanagement\JAP_2017\Budgetierung_2017_201608\20160811-Z_PI_Planung_2017_WSC-0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Überblick"/>
      <sheetName val="Parameter"/>
      <sheetName val="Gesamtaufstellung 2017"/>
      <sheetName val="2017_Aufwandsschätzung"/>
      <sheetName val="KostenStunden Gegenüberstellung"/>
      <sheetName val="Zusatz-Informationen"/>
      <sheetName val="2016_Aufwandsschätzung"/>
      <sheetName val="Rollen-Skills"/>
    </sheetNames>
    <sheetDataSet>
      <sheetData sheetId="0"/>
      <sheetData sheetId="1">
        <row r="6">
          <cell r="F6">
            <v>7.7</v>
          </cell>
        </row>
        <row r="7">
          <cell r="B7" t="str">
            <v>INT001</v>
          </cell>
          <cell r="D7">
            <v>479.71</v>
          </cell>
        </row>
        <row r="8">
          <cell r="B8" t="str">
            <v>INT002</v>
          </cell>
          <cell r="D8">
            <v>571.34</v>
          </cell>
          <cell r="F8">
            <v>192</v>
          </cell>
        </row>
        <row r="9">
          <cell r="B9" t="str">
            <v>INT003</v>
          </cell>
          <cell r="D9">
            <v>719.95</v>
          </cell>
          <cell r="F9">
            <v>6.5000000000000002E-2</v>
          </cell>
        </row>
        <row r="10">
          <cell r="B10" t="str">
            <v>ATSJHE</v>
          </cell>
          <cell r="D10">
            <v>1079</v>
          </cell>
        </row>
      </sheetData>
      <sheetData sheetId="2">
        <row r="40">
          <cell r="G40">
            <v>31332.3</v>
          </cell>
        </row>
      </sheetData>
      <sheetData sheetId="3"/>
      <sheetData sheetId="4"/>
      <sheetData sheetId="5">
        <row r="6">
          <cell r="G6">
            <v>23.766233766233764</v>
          </cell>
          <cell r="H6">
            <v>10.38961038961039</v>
          </cell>
          <cell r="I6">
            <v>25.194805194805195</v>
          </cell>
          <cell r="J6">
            <v>24.935064935064936</v>
          </cell>
          <cell r="K6">
            <v>84.285714285714278</v>
          </cell>
        </row>
        <row r="21">
          <cell r="M21">
            <v>52.987012987012989</v>
          </cell>
          <cell r="P21">
            <v>27604.799999999999</v>
          </cell>
        </row>
      </sheetData>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O893"/>
  <sheetViews>
    <sheetView tabSelected="1" zoomScale="70" zoomScaleNormal="70" workbookViewId="0">
      <pane xSplit="4" ySplit="1" topLeftCell="F853" activePane="bottomRight" state="frozen"/>
      <selection pane="topRight" activeCell="E1" sqref="E1"/>
      <selection pane="bottomLeft" activeCell="A2" sqref="A2"/>
      <selection pane="bottomRight" activeCell="H18" sqref="H18"/>
    </sheetView>
  </sheetViews>
  <sheetFormatPr baseColWidth="10" defaultRowHeight="15.75" x14ac:dyDescent="0.25"/>
  <cols>
    <col min="1" max="1" width="11.25" customWidth="1"/>
    <col min="2" max="2" width="20.5" bestFit="1" customWidth="1"/>
    <col min="3" max="3" width="16.875" customWidth="1"/>
    <col min="4" max="4" width="49.375" customWidth="1"/>
    <col min="5" max="5" width="13.875" customWidth="1"/>
    <col min="6" max="6" width="19.25" customWidth="1"/>
    <col min="7" max="7" width="58.875" style="3" customWidth="1"/>
    <col min="10" max="10" width="16.875" customWidth="1"/>
    <col min="12" max="12" width="11" customWidth="1"/>
    <col min="13" max="13" width="11.875" customWidth="1"/>
    <col min="14" max="14" width="10.875" customWidth="1"/>
    <col min="15" max="15" width="17.375" customWidth="1"/>
  </cols>
  <sheetData>
    <row r="1" spans="1:15" x14ac:dyDescent="0.25">
      <c r="A1" t="s">
        <v>0</v>
      </c>
      <c r="B1" t="s">
        <v>1</v>
      </c>
      <c r="C1" t="s">
        <v>2</v>
      </c>
      <c r="D1" t="s">
        <v>3</v>
      </c>
      <c r="E1" t="s">
        <v>4</v>
      </c>
      <c r="F1" t="s">
        <v>5</v>
      </c>
      <c r="G1" s="3" t="s">
        <v>6</v>
      </c>
      <c r="H1" t="s">
        <v>7</v>
      </c>
      <c r="I1" t="s">
        <v>462</v>
      </c>
      <c r="J1" t="s">
        <v>461</v>
      </c>
      <c r="K1" t="s">
        <v>8</v>
      </c>
      <c r="L1" t="s">
        <v>9</v>
      </c>
      <c r="M1" t="s">
        <v>10</v>
      </c>
      <c r="N1" t="s">
        <v>11</v>
      </c>
      <c r="O1" t="s">
        <v>354</v>
      </c>
    </row>
    <row r="2" spans="1:15" x14ac:dyDescent="0.25">
      <c r="A2" t="s">
        <v>12</v>
      </c>
      <c r="B2" t="s">
        <v>14</v>
      </c>
      <c r="D2" t="s">
        <v>50</v>
      </c>
      <c r="E2" t="s">
        <v>51</v>
      </c>
      <c r="F2" t="s">
        <v>52</v>
      </c>
      <c r="G2" s="3" t="s">
        <v>53</v>
      </c>
      <c r="H2">
        <f>SUMIF(C:C,B2,H:H)</f>
        <v>5495.16</v>
      </c>
      <c r="I2" s="5">
        <f t="shared" ref="I2:I74" si="0">IF(K2="AGG",IF(H2&gt;0,J2/H2,0),SUMIF(JAHRKURZZS,CONCATENATE(YEAR(M2),N2),JAHRUSRATES))</f>
        <v>137.67539447077064</v>
      </c>
      <c r="J2" s="4">
        <f t="shared" ref="J2:J23" si="1">IF(K2="AGG",SUMIF(C:C,B2,J:J),IF(N2&lt;&gt;"",H2*I2,"???FIXWERT???"))</f>
        <v>756548.32068</v>
      </c>
      <c r="K2" t="s">
        <v>353</v>
      </c>
      <c r="L2" s="1">
        <v>42737</v>
      </c>
      <c r="M2" s="1">
        <v>43098</v>
      </c>
      <c r="O2" t="s">
        <v>355</v>
      </c>
    </row>
    <row r="3" spans="1:15" x14ac:dyDescent="0.25">
      <c r="A3" t="s">
        <v>12</v>
      </c>
      <c r="B3" t="s">
        <v>13</v>
      </c>
      <c r="C3" t="s">
        <v>14</v>
      </c>
      <c r="D3" t="s">
        <v>15</v>
      </c>
      <c r="E3" t="s">
        <v>16</v>
      </c>
      <c r="F3" t="s">
        <v>17</v>
      </c>
      <c r="G3" s="3" t="s">
        <v>18</v>
      </c>
      <c r="H3">
        <f>SUMIF(C:C,B3,H:H)</f>
        <v>4678</v>
      </c>
      <c r="I3" s="5">
        <f t="shared" si="0"/>
        <v>109.68148247114151</v>
      </c>
      <c r="J3" s="4">
        <f t="shared" si="1"/>
        <v>513089.97499999998</v>
      </c>
      <c r="K3" t="s">
        <v>353</v>
      </c>
      <c r="L3" s="1">
        <v>42737</v>
      </c>
      <c r="M3" s="1">
        <v>43098</v>
      </c>
      <c r="O3" t="s">
        <v>417</v>
      </c>
    </row>
    <row r="4" spans="1:15" x14ac:dyDescent="0.25">
      <c r="A4" t="s">
        <v>12</v>
      </c>
      <c r="B4" t="s">
        <v>383</v>
      </c>
      <c r="C4" t="s">
        <v>13</v>
      </c>
      <c r="D4" t="s">
        <v>395</v>
      </c>
      <c r="E4" t="s">
        <v>24</v>
      </c>
      <c r="F4" t="s">
        <v>382</v>
      </c>
      <c r="G4" s="3" t="s">
        <v>48</v>
      </c>
      <c r="H4">
        <f>SUMIF(C:C,B4,H:H)</f>
        <v>759</v>
      </c>
      <c r="I4" s="5">
        <f t="shared" si="0"/>
        <v>157.79169960474309</v>
      </c>
      <c r="J4" s="4">
        <f t="shared" si="1"/>
        <v>119763.9</v>
      </c>
      <c r="K4" t="s">
        <v>353</v>
      </c>
      <c r="L4" s="1">
        <v>42737</v>
      </c>
      <c r="M4" s="1">
        <v>43098</v>
      </c>
      <c r="O4" t="s">
        <v>417</v>
      </c>
    </row>
    <row r="5" spans="1:15" x14ac:dyDescent="0.25">
      <c r="A5" t="s">
        <v>12</v>
      </c>
      <c r="B5" t="s">
        <v>384</v>
      </c>
      <c r="C5" t="s">
        <v>383</v>
      </c>
      <c r="D5" t="s">
        <v>46</v>
      </c>
      <c r="E5" t="s">
        <v>47</v>
      </c>
      <c r="F5" t="s">
        <v>348</v>
      </c>
      <c r="G5" s="2" t="s">
        <v>54</v>
      </c>
      <c r="H5">
        <f>SUMIF(C:C,B5,H:H)</f>
        <v>759</v>
      </c>
      <c r="I5" s="5">
        <f t="shared" si="0"/>
        <v>85.874703557312259</v>
      </c>
      <c r="J5" s="4">
        <f t="shared" si="1"/>
        <v>65178.9</v>
      </c>
      <c r="K5" t="s">
        <v>353</v>
      </c>
      <c r="L5" s="1">
        <v>42737</v>
      </c>
      <c r="M5" s="1">
        <v>43098</v>
      </c>
      <c r="O5" t="s">
        <v>355</v>
      </c>
    </row>
    <row r="6" spans="1:15" x14ac:dyDescent="0.25">
      <c r="A6" t="s">
        <v>12</v>
      </c>
      <c r="B6" t="s">
        <v>385</v>
      </c>
      <c r="C6" t="s">
        <v>384</v>
      </c>
      <c r="D6" t="s">
        <v>70</v>
      </c>
      <c r="E6" t="s">
        <v>67</v>
      </c>
      <c r="F6" t="s">
        <v>348</v>
      </c>
      <c r="G6" s="2" t="s">
        <v>71</v>
      </c>
      <c r="H6">
        <f>77+12</f>
        <v>89</v>
      </c>
      <c r="I6" s="5">
        <f t="shared" si="0"/>
        <v>62.3</v>
      </c>
      <c r="J6" s="4">
        <f t="shared" si="1"/>
        <v>5544.7</v>
      </c>
      <c r="K6" t="s">
        <v>19</v>
      </c>
      <c r="L6" s="1">
        <v>42737</v>
      </c>
      <c r="M6" s="1">
        <v>43098</v>
      </c>
      <c r="N6" t="s">
        <v>25</v>
      </c>
      <c r="O6" t="s">
        <v>1050</v>
      </c>
    </row>
    <row r="7" spans="1:15" x14ac:dyDescent="0.25">
      <c r="A7" t="s">
        <v>12</v>
      </c>
      <c r="B7" t="s">
        <v>386</v>
      </c>
      <c r="C7" t="s">
        <v>384</v>
      </c>
      <c r="D7" t="s">
        <v>72</v>
      </c>
      <c r="E7" t="s">
        <v>67</v>
      </c>
      <c r="F7" t="s">
        <v>348</v>
      </c>
      <c r="G7" s="2" t="s">
        <v>75</v>
      </c>
      <c r="H7">
        <f>136+20</f>
        <v>156</v>
      </c>
      <c r="I7" s="5">
        <f t="shared" si="0"/>
        <v>74.2</v>
      </c>
      <c r="J7" s="4">
        <f t="shared" si="1"/>
        <v>11575.2</v>
      </c>
      <c r="K7" t="s">
        <v>19</v>
      </c>
      <c r="L7" s="1">
        <v>42737</v>
      </c>
      <c r="M7" s="1">
        <v>43098</v>
      </c>
      <c r="N7" t="s">
        <v>26</v>
      </c>
      <c r="O7" t="s">
        <v>1722</v>
      </c>
    </row>
    <row r="8" spans="1:15" x14ac:dyDescent="0.25">
      <c r="A8" t="s">
        <v>12</v>
      </c>
      <c r="B8" t="s">
        <v>387</v>
      </c>
      <c r="C8" t="s">
        <v>384</v>
      </c>
      <c r="D8" t="s">
        <v>73</v>
      </c>
      <c r="E8" t="s">
        <v>67</v>
      </c>
      <c r="F8" t="s">
        <v>348</v>
      </c>
      <c r="G8" s="2" t="s">
        <v>76</v>
      </c>
      <c r="H8">
        <v>124</v>
      </c>
      <c r="I8" s="5">
        <f t="shared" si="0"/>
        <v>93.5</v>
      </c>
      <c r="J8" s="4">
        <f t="shared" si="1"/>
        <v>11594</v>
      </c>
      <c r="K8" t="s">
        <v>19</v>
      </c>
      <c r="L8" s="1">
        <v>42737</v>
      </c>
      <c r="M8" s="1">
        <v>43098</v>
      </c>
      <c r="N8" t="s">
        <v>20</v>
      </c>
      <c r="O8" t="s">
        <v>1044</v>
      </c>
    </row>
    <row r="9" spans="1:15" x14ac:dyDescent="0.25">
      <c r="A9" t="s">
        <v>12</v>
      </c>
      <c r="B9" t="s">
        <v>388</v>
      </c>
      <c r="C9" t="s">
        <v>384</v>
      </c>
      <c r="D9" t="s">
        <v>74</v>
      </c>
      <c r="E9" t="s">
        <v>67</v>
      </c>
      <c r="F9" t="s">
        <v>348</v>
      </c>
      <c r="G9" s="2" t="s">
        <v>77</v>
      </c>
      <c r="H9">
        <v>390</v>
      </c>
      <c r="I9" s="5">
        <f t="shared" si="0"/>
        <v>93.5</v>
      </c>
      <c r="J9" s="4">
        <f t="shared" si="1"/>
        <v>36465</v>
      </c>
      <c r="K9" t="s">
        <v>19</v>
      </c>
      <c r="L9" s="1">
        <v>42737</v>
      </c>
      <c r="M9" s="1">
        <v>43098</v>
      </c>
      <c r="N9" t="s">
        <v>123</v>
      </c>
      <c r="O9" t="s">
        <v>2154</v>
      </c>
    </row>
    <row r="10" spans="1:15" x14ac:dyDescent="0.25">
      <c r="A10" t="s">
        <v>12</v>
      </c>
      <c r="B10" t="s">
        <v>1747</v>
      </c>
      <c r="C10" t="s">
        <v>384</v>
      </c>
      <c r="D10" t="s">
        <v>1748</v>
      </c>
      <c r="E10" t="s">
        <v>67</v>
      </c>
      <c r="F10" t="s">
        <v>348</v>
      </c>
      <c r="G10" t="s">
        <v>1748</v>
      </c>
      <c r="H10">
        <v>0</v>
      </c>
      <c r="I10" s="5">
        <f t="shared" ref="I10" si="2">IF(K10="AGG",IF(H10&gt;0,J10/H10,0),SUMIF(JAHRKURZZS,CONCATENATE(YEAR(M10),N10),JAHRUSRATES))</f>
        <v>93.5</v>
      </c>
      <c r="J10" s="4">
        <f t="shared" si="1"/>
        <v>0</v>
      </c>
      <c r="K10" t="s">
        <v>19</v>
      </c>
      <c r="L10" s="1">
        <v>42737</v>
      </c>
      <c r="M10" s="1">
        <v>43098</v>
      </c>
      <c r="N10" t="s">
        <v>1749</v>
      </c>
      <c r="O10" t="s">
        <v>2140</v>
      </c>
    </row>
    <row r="11" spans="1:15" x14ac:dyDescent="0.25">
      <c r="A11" t="s">
        <v>12</v>
      </c>
      <c r="B11" t="s">
        <v>2113</v>
      </c>
      <c r="C11" t="s">
        <v>384</v>
      </c>
      <c r="D11" t="s">
        <v>2114</v>
      </c>
      <c r="E11" t="s">
        <v>67</v>
      </c>
      <c r="F11" t="s">
        <v>348</v>
      </c>
      <c r="G11" t="s">
        <v>2114</v>
      </c>
      <c r="H11">
        <v>0</v>
      </c>
      <c r="I11" s="5">
        <f t="shared" ref="I11" si="3">IF(K11="AGG",IF(H11&gt;0,J11/H11,0),SUMIF(JAHRKURZZS,CONCATENATE(YEAR(M11),N11),JAHRUSRATES))</f>
        <v>93.5</v>
      </c>
      <c r="J11" s="4">
        <f t="shared" si="1"/>
        <v>0</v>
      </c>
      <c r="K11" t="s">
        <v>19</v>
      </c>
      <c r="L11" s="1">
        <v>42737</v>
      </c>
      <c r="M11" s="1">
        <v>43098</v>
      </c>
      <c r="N11" t="s">
        <v>2115</v>
      </c>
      <c r="O11" t="s">
        <v>2120</v>
      </c>
    </row>
    <row r="12" spans="1:15" x14ac:dyDescent="0.25">
      <c r="A12" t="s">
        <v>12</v>
      </c>
      <c r="B12" t="s">
        <v>389</v>
      </c>
      <c r="C12" t="s">
        <v>383</v>
      </c>
      <c r="D12" t="s">
        <v>49</v>
      </c>
      <c r="E12" t="s">
        <v>47</v>
      </c>
      <c r="F12">
        <v>11560</v>
      </c>
      <c r="G12" s="3" t="s">
        <v>55</v>
      </c>
      <c r="H12">
        <f>SUMIF(C:C,B12,H:H)</f>
        <v>0</v>
      </c>
      <c r="I12" s="5">
        <f t="shared" si="0"/>
        <v>0</v>
      </c>
      <c r="J12" s="4">
        <f t="shared" si="1"/>
        <v>0</v>
      </c>
      <c r="K12" t="s">
        <v>353</v>
      </c>
      <c r="L12" s="1">
        <v>42737</v>
      </c>
      <c r="M12" s="1">
        <v>43098</v>
      </c>
      <c r="O12" t="s">
        <v>416</v>
      </c>
    </row>
    <row r="13" spans="1:15" x14ac:dyDescent="0.25">
      <c r="A13" t="s">
        <v>12</v>
      </c>
      <c r="B13" t="s">
        <v>390</v>
      </c>
      <c r="C13" t="s">
        <v>389</v>
      </c>
      <c r="D13" t="s">
        <v>144</v>
      </c>
      <c r="E13" t="s">
        <v>67</v>
      </c>
      <c r="F13">
        <v>11560</v>
      </c>
      <c r="G13" t="s">
        <v>144</v>
      </c>
      <c r="H13">
        <v>0</v>
      </c>
      <c r="I13" s="5">
        <f t="shared" si="0"/>
        <v>62.3</v>
      </c>
      <c r="J13" s="4">
        <f t="shared" si="1"/>
        <v>0</v>
      </c>
      <c r="K13" t="s">
        <v>19</v>
      </c>
      <c r="L13" s="1">
        <v>42737</v>
      </c>
      <c r="M13" s="1">
        <v>43098</v>
      </c>
      <c r="N13" t="s">
        <v>25</v>
      </c>
      <c r="O13" t="s">
        <v>1719</v>
      </c>
    </row>
    <row r="14" spans="1:15" x14ac:dyDescent="0.25">
      <c r="A14" t="s">
        <v>12</v>
      </c>
      <c r="B14" t="s">
        <v>391</v>
      </c>
      <c r="C14" t="s">
        <v>389</v>
      </c>
      <c r="D14" t="s">
        <v>145</v>
      </c>
      <c r="E14" t="s">
        <v>67</v>
      </c>
      <c r="F14">
        <v>11560</v>
      </c>
      <c r="G14" t="s">
        <v>145</v>
      </c>
      <c r="H14">
        <v>0</v>
      </c>
      <c r="I14" s="5">
        <f t="shared" si="0"/>
        <v>74.2</v>
      </c>
      <c r="J14" s="4">
        <f t="shared" si="1"/>
        <v>0</v>
      </c>
      <c r="K14" t="s">
        <v>19</v>
      </c>
      <c r="L14" s="1">
        <v>42737</v>
      </c>
      <c r="M14" s="1">
        <v>43098</v>
      </c>
      <c r="N14" t="s">
        <v>26</v>
      </c>
      <c r="O14" t="s">
        <v>1721</v>
      </c>
    </row>
    <row r="15" spans="1:15" x14ac:dyDescent="0.25">
      <c r="A15" t="s">
        <v>12</v>
      </c>
      <c r="B15" t="s">
        <v>392</v>
      </c>
      <c r="C15" t="s">
        <v>389</v>
      </c>
      <c r="D15" t="s">
        <v>146</v>
      </c>
      <c r="E15" t="s">
        <v>67</v>
      </c>
      <c r="F15">
        <v>11560</v>
      </c>
      <c r="G15" t="s">
        <v>146</v>
      </c>
      <c r="H15">
        <v>0</v>
      </c>
      <c r="I15" s="5">
        <f t="shared" si="0"/>
        <v>93.5</v>
      </c>
      <c r="J15" s="4">
        <f t="shared" si="1"/>
        <v>0</v>
      </c>
      <c r="K15" t="s">
        <v>19</v>
      </c>
      <c r="L15" s="1">
        <v>42737</v>
      </c>
      <c r="M15" s="1">
        <v>43098</v>
      </c>
      <c r="N15" t="s">
        <v>149</v>
      </c>
      <c r="O15" t="s">
        <v>1068</v>
      </c>
    </row>
    <row r="16" spans="1:15" x14ac:dyDescent="0.25">
      <c r="A16" t="s">
        <v>12</v>
      </c>
      <c r="B16" t="s">
        <v>393</v>
      </c>
      <c r="C16" t="s">
        <v>389</v>
      </c>
      <c r="D16" t="s">
        <v>147</v>
      </c>
      <c r="E16" t="s">
        <v>67</v>
      </c>
      <c r="F16">
        <v>11560</v>
      </c>
      <c r="G16" t="s">
        <v>147</v>
      </c>
      <c r="H16">
        <v>0</v>
      </c>
      <c r="I16" s="5">
        <f t="shared" si="0"/>
        <v>93.5</v>
      </c>
      <c r="J16" s="4">
        <f t="shared" si="1"/>
        <v>0</v>
      </c>
      <c r="K16" t="s">
        <v>19</v>
      </c>
      <c r="L16" s="1">
        <v>42737</v>
      </c>
      <c r="M16" s="1">
        <v>43098</v>
      </c>
      <c r="N16" t="s">
        <v>20</v>
      </c>
      <c r="O16" t="s">
        <v>1045</v>
      </c>
    </row>
    <row r="17" spans="1:15" x14ac:dyDescent="0.25">
      <c r="A17" t="s">
        <v>12</v>
      </c>
      <c r="B17" t="s">
        <v>394</v>
      </c>
      <c r="C17" t="s">
        <v>389</v>
      </c>
      <c r="D17" t="s">
        <v>148</v>
      </c>
      <c r="E17" t="s">
        <v>67</v>
      </c>
      <c r="F17">
        <v>11560</v>
      </c>
      <c r="G17" t="s">
        <v>148</v>
      </c>
      <c r="H17">
        <v>0</v>
      </c>
      <c r="I17" s="5">
        <f t="shared" si="0"/>
        <v>93.5</v>
      </c>
      <c r="J17" s="4">
        <f t="shared" si="1"/>
        <v>0</v>
      </c>
      <c r="K17" t="s">
        <v>19</v>
      </c>
      <c r="L17" s="1">
        <v>42737</v>
      </c>
      <c r="M17" s="1">
        <v>43098</v>
      </c>
      <c r="N17" t="s">
        <v>123</v>
      </c>
      <c r="O17" t="s">
        <v>1805</v>
      </c>
    </row>
    <row r="18" spans="1:15" x14ac:dyDescent="0.25">
      <c r="A18" t="s">
        <v>12</v>
      </c>
      <c r="B18" t="s">
        <v>1784</v>
      </c>
      <c r="C18" t="s">
        <v>383</v>
      </c>
      <c r="D18" t="s">
        <v>1789</v>
      </c>
      <c r="E18" t="s">
        <v>47</v>
      </c>
      <c r="F18" t="s">
        <v>1024</v>
      </c>
      <c r="G18" t="s">
        <v>1789</v>
      </c>
      <c r="H18">
        <f>SUMIF(C:C,B18,H:H)</f>
        <v>0</v>
      </c>
      <c r="I18" s="5">
        <f t="shared" ref="I18:I22" si="4">IF(K18="AGG",IF(H18&gt;0,J18/H18,0),SUMIF(JAHRKURZZS,CONCATENATE(YEAR(M18),N18),JAHRUSRATES))</f>
        <v>0</v>
      </c>
      <c r="J18" s="4">
        <f t="shared" si="1"/>
        <v>0</v>
      </c>
      <c r="K18" t="s">
        <v>353</v>
      </c>
      <c r="L18" s="1">
        <v>42737</v>
      </c>
      <c r="M18" s="1">
        <v>43098</v>
      </c>
      <c r="O18" t="s">
        <v>355</v>
      </c>
    </row>
    <row r="19" spans="1:15" x14ac:dyDescent="0.25">
      <c r="A19" t="s">
        <v>12</v>
      </c>
      <c r="B19" t="s">
        <v>1785</v>
      </c>
      <c r="C19" t="s">
        <v>1784</v>
      </c>
      <c r="D19" t="s">
        <v>144</v>
      </c>
      <c r="E19" t="s">
        <v>67</v>
      </c>
      <c r="F19" t="s">
        <v>1024</v>
      </c>
      <c r="G19" t="s">
        <v>144</v>
      </c>
      <c r="H19">
        <v>0</v>
      </c>
      <c r="I19" s="5">
        <f t="shared" si="4"/>
        <v>62.3</v>
      </c>
      <c r="J19" s="4">
        <f t="shared" si="1"/>
        <v>0</v>
      </c>
      <c r="K19" t="s">
        <v>402</v>
      </c>
      <c r="L19" s="1">
        <v>42737</v>
      </c>
      <c r="M19" s="1">
        <v>43098</v>
      </c>
      <c r="N19" t="s">
        <v>25</v>
      </c>
      <c r="O19" t="s">
        <v>1790</v>
      </c>
    </row>
    <row r="20" spans="1:15" x14ac:dyDescent="0.25">
      <c r="A20" t="s">
        <v>12</v>
      </c>
      <c r="B20" t="s">
        <v>1786</v>
      </c>
      <c r="C20" t="s">
        <v>1784</v>
      </c>
      <c r="D20" t="s">
        <v>145</v>
      </c>
      <c r="E20" t="s">
        <v>67</v>
      </c>
      <c r="F20" t="s">
        <v>1024</v>
      </c>
      <c r="G20" t="s">
        <v>145</v>
      </c>
      <c r="H20">
        <v>0</v>
      </c>
      <c r="I20" s="5">
        <f t="shared" si="4"/>
        <v>74.2</v>
      </c>
      <c r="J20" s="4">
        <f t="shared" si="1"/>
        <v>0</v>
      </c>
      <c r="K20" t="s">
        <v>402</v>
      </c>
      <c r="L20" s="1">
        <v>42737</v>
      </c>
      <c r="M20" s="1">
        <v>43098</v>
      </c>
      <c r="N20" t="s">
        <v>26</v>
      </c>
      <c r="O20" t="s">
        <v>1791</v>
      </c>
    </row>
    <row r="21" spans="1:15" x14ac:dyDescent="0.25">
      <c r="A21" t="s">
        <v>12</v>
      </c>
      <c r="B21" t="s">
        <v>1787</v>
      </c>
      <c r="C21" t="s">
        <v>1784</v>
      </c>
      <c r="D21" t="s">
        <v>148</v>
      </c>
      <c r="E21" t="s">
        <v>67</v>
      </c>
      <c r="F21" t="s">
        <v>1024</v>
      </c>
      <c r="G21" t="s">
        <v>148</v>
      </c>
      <c r="H21">
        <v>0</v>
      </c>
      <c r="I21" s="5">
        <f t="shared" si="4"/>
        <v>93.5</v>
      </c>
      <c r="J21" s="4">
        <f t="shared" si="1"/>
        <v>0</v>
      </c>
      <c r="K21" t="s">
        <v>402</v>
      </c>
      <c r="L21" s="1">
        <v>42737</v>
      </c>
      <c r="M21" s="1">
        <v>43098</v>
      </c>
      <c r="N21" t="s">
        <v>123</v>
      </c>
      <c r="O21" t="s">
        <v>1792</v>
      </c>
    </row>
    <row r="22" spans="1:15" x14ac:dyDescent="0.25">
      <c r="A22" t="s">
        <v>12</v>
      </c>
      <c r="B22" t="s">
        <v>1788</v>
      </c>
      <c r="C22" t="s">
        <v>1784</v>
      </c>
      <c r="D22" t="s">
        <v>147</v>
      </c>
      <c r="E22" t="s">
        <v>67</v>
      </c>
      <c r="F22" t="s">
        <v>1024</v>
      </c>
      <c r="G22" t="s">
        <v>147</v>
      </c>
      <c r="H22">
        <v>0</v>
      </c>
      <c r="I22" s="5">
        <f t="shared" si="4"/>
        <v>93.5</v>
      </c>
      <c r="J22" s="4">
        <f t="shared" si="1"/>
        <v>0</v>
      </c>
      <c r="K22" t="s">
        <v>402</v>
      </c>
      <c r="L22" s="1">
        <v>42737</v>
      </c>
      <c r="M22" s="1">
        <v>43098</v>
      </c>
      <c r="N22" t="s">
        <v>20</v>
      </c>
      <c r="O22" t="s">
        <v>1793</v>
      </c>
    </row>
    <row r="23" spans="1:15" x14ac:dyDescent="0.25">
      <c r="A23" t="s">
        <v>12</v>
      </c>
      <c r="B23" t="s">
        <v>1416</v>
      </c>
      <c r="C23" t="s">
        <v>383</v>
      </c>
      <c r="D23" s="3" t="s">
        <v>453</v>
      </c>
      <c r="E23" t="s">
        <v>47</v>
      </c>
      <c r="G23" s="3" t="s">
        <v>454</v>
      </c>
      <c r="H23">
        <v>0</v>
      </c>
      <c r="I23" s="5">
        <f t="shared" si="0"/>
        <v>0</v>
      </c>
      <c r="J23" s="4">
        <f t="shared" si="1"/>
        <v>54585</v>
      </c>
      <c r="K23" t="s">
        <v>353</v>
      </c>
      <c r="L23" s="1">
        <v>42737</v>
      </c>
      <c r="M23" s="1">
        <v>43098</v>
      </c>
      <c r="O23" t="s">
        <v>355</v>
      </c>
    </row>
    <row r="24" spans="1:15" x14ac:dyDescent="0.25">
      <c r="A24" t="s">
        <v>12</v>
      </c>
      <c r="B24" t="s">
        <v>1417</v>
      </c>
      <c r="C24" t="s">
        <v>1416</v>
      </c>
      <c r="D24" s="3" t="s">
        <v>455</v>
      </c>
      <c r="E24" t="s">
        <v>67</v>
      </c>
      <c r="F24" t="s">
        <v>472</v>
      </c>
      <c r="G24" s="3" t="s">
        <v>455</v>
      </c>
      <c r="H24">
        <v>0</v>
      </c>
      <c r="I24" s="5">
        <f t="shared" si="0"/>
        <v>0</v>
      </c>
      <c r="J24" s="4">
        <v>1000</v>
      </c>
      <c r="K24" t="s">
        <v>19</v>
      </c>
      <c r="L24" s="1">
        <v>42737</v>
      </c>
      <c r="M24" s="1">
        <v>43098</v>
      </c>
      <c r="O24" t="s">
        <v>495</v>
      </c>
    </row>
    <row r="25" spans="1:15" x14ac:dyDescent="0.25">
      <c r="A25" t="s">
        <v>12</v>
      </c>
      <c r="B25" t="s">
        <v>1418</v>
      </c>
      <c r="C25" t="s">
        <v>1416</v>
      </c>
      <c r="D25" s="3" t="s">
        <v>456</v>
      </c>
      <c r="E25" t="s">
        <v>67</v>
      </c>
      <c r="F25" t="s">
        <v>473</v>
      </c>
      <c r="G25" s="3" t="s">
        <v>456</v>
      </c>
      <c r="H25">
        <v>0</v>
      </c>
      <c r="I25" s="5">
        <f t="shared" si="0"/>
        <v>0</v>
      </c>
      <c r="J25" s="4">
        <v>500</v>
      </c>
      <c r="K25" t="s">
        <v>19</v>
      </c>
      <c r="L25" s="1">
        <v>42737</v>
      </c>
      <c r="M25" s="1">
        <v>43098</v>
      </c>
      <c r="O25" t="s">
        <v>496</v>
      </c>
    </row>
    <row r="26" spans="1:15" x14ac:dyDescent="0.25">
      <c r="A26" t="s">
        <v>12</v>
      </c>
      <c r="B26" t="s">
        <v>1419</v>
      </c>
      <c r="C26" t="s">
        <v>1416</v>
      </c>
      <c r="D26" s="3" t="s">
        <v>457</v>
      </c>
      <c r="E26" t="s">
        <v>67</v>
      </c>
      <c r="F26" t="s">
        <v>474</v>
      </c>
      <c r="G26" s="3" t="s">
        <v>457</v>
      </c>
      <c r="H26">
        <v>0</v>
      </c>
      <c r="I26" s="5">
        <f t="shared" si="0"/>
        <v>0</v>
      </c>
      <c r="J26" s="4">
        <v>500</v>
      </c>
      <c r="K26" t="s">
        <v>19</v>
      </c>
      <c r="L26" s="1">
        <v>42737</v>
      </c>
      <c r="M26" s="1">
        <v>43098</v>
      </c>
      <c r="O26" t="s">
        <v>496</v>
      </c>
    </row>
    <row r="27" spans="1:15" x14ac:dyDescent="0.25">
      <c r="A27" t="s">
        <v>12</v>
      </c>
      <c r="B27" t="s">
        <v>1420</v>
      </c>
      <c r="C27" t="s">
        <v>1416</v>
      </c>
      <c r="D27" s="3" t="s">
        <v>2136</v>
      </c>
      <c r="E27" t="s">
        <v>67</v>
      </c>
      <c r="F27" t="s">
        <v>475</v>
      </c>
      <c r="G27" s="3" t="s">
        <v>2136</v>
      </c>
      <c r="H27">
        <v>0</v>
      </c>
      <c r="I27" s="5">
        <f t="shared" si="0"/>
        <v>0</v>
      </c>
      <c r="J27" s="4">
        <v>4300</v>
      </c>
      <c r="K27" t="s">
        <v>19</v>
      </c>
      <c r="L27" s="1">
        <v>42737</v>
      </c>
      <c r="M27" s="1">
        <v>43098</v>
      </c>
      <c r="O27" t="s">
        <v>497</v>
      </c>
    </row>
    <row r="28" spans="1:15" x14ac:dyDescent="0.25">
      <c r="A28" t="s">
        <v>12</v>
      </c>
      <c r="B28" t="s">
        <v>2159</v>
      </c>
      <c r="C28" t="s">
        <v>1416</v>
      </c>
      <c r="D28" s="3" t="s">
        <v>2160</v>
      </c>
      <c r="E28" t="s">
        <v>67</v>
      </c>
      <c r="F28" t="s">
        <v>2161</v>
      </c>
      <c r="G28" s="3" t="s">
        <v>2160</v>
      </c>
      <c r="H28">
        <v>0</v>
      </c>
      <c r="I28" s="5">
        <f t="shared" ref="I28" si="5">IF(K28="AGG",IF(H28&gt;0,J28/H28,0),SUMIF(JAHRKURZZS,CONCATENATE(YEAR(M28),N28),JAHRUSRATES))</f>
        <v>0</v>
      </c>
      <c r="J28" s="4">
        <f>4023.75*12</f>
        <v>48285</v>
      </c>
      <c r="K28" t="s">
        <v>19</v>
      </c>
      <c r="L28" s="1">
        <v>42737</v>
      </c>
      <c r="M28" s="1">
        <v>43098</v>
      </c>
      <c r="O28" t="s">
        <v>2162</v>
      </c>
    </row>
    <row r="29" spans="1:15" x14ac:dyDescent="0.25">
      <c r="A29" t="s">
        <v>12</v>
      </c>
      <c r="B29" t="s">
        <v>23</v>
      </c>
      <c r="C29" t="s">
        <v>13</v>
      </c>
      <c r="D29" t="s">
        <v>56</v>
      </c>
      <c r="E29" t="s">
        <v>24</v>
      </c>
      <c r="F29" t="s">
        <v>358</v>
      </c>
      <c r="G29" s="3" t="s">
        <v>92</v>
      </c>
      <c r="H29">
        <f>SUMIF(C:C,B29,H:H)</f>
        <v>360</v>
      </c>
      <c r="I29" s="5">
        <f t="shared" si="0"/>
        <v>92.307222222222222</v>
      </c>
      <c r="J29" s="4">
        <f t="shared" ref="J29:J60" si="6">IF(K29="AGG",SUMIF(C:C,B29,J:J),IF(N29&lt;&gt;"",H29*I29,"???FIXWERT???"))</f>
        <v>33230.6</v>
      </c>
      <c r="K29" t="s">
        <v>353</v>
      </c>
      <c r="L29" s="1">
        <v>42737</v>
      </c>
      <c r="M29" s="1">
        <v>43098</v>
      </c>
      <c r="O29" t="s">
        <v>355</v>
      </c>
    </row>
    <row r="30" spans="1:15" x14ac:dyDescent="0.25">
      <c r="A30" t="s">
        <v>12</v>
      </c>
      <c r="B30" t="s">
        <v>57</v>
      </c>
      <c r="C30" t="s">
        <v>23</v>
      </c>
      <c r="D30" t="s">
        <v>30</v>
      </c>
      <c r="E30" t="s">
        <v>47</v>
      </c>
      <c r="F30" t="s">
        <v>359</v>
      </c>
      <c r="G30" t="s">
        <v>30</v>
      </c>
      <c r="H30">
        <f>SUMIF(C:C,B30,H:H)</f>
        <v>71</v>
      </c>
      <c r="I30" s="5">
        <f t="shared" si="0"/>
        <v>89.694366197183101</v>
      </c>
      <c r="J30" s="4">
        <f t="shared" si="6"/>
        <v>6368.3</v>
      </c>
      <c r="K30" t="s">
        <v>353</v>
      </c>
      <c r="L30" s="1">
        <v>42737</v>
      </c>
      <c r="M30" s="1">
        <v>43098</v>
      </c>
      <c r="O30" t="s">
        <v>418</v>
      </c>
    </row>
    <row r="31" spans="1:15" x14ac:dyDescent="0.25">
      <c r="A31" t="s">
        <v>12</v>
      </c>
      <c r="B31" t="s">
        <v>80</v>
      </c>
      <c r="C31" t="s">
        <v>57</v>
      </c>
      <c r="D31" t="s">
        <v>82</v>
      </c>
      <c r="E31" t="s">
        <v>67</v>
      </c>
      <c r="F31" t="s">
        <v>359</v>
      </c>
      <c r="G31" t="s">
        <v>81</v>
      </c>
      <c r="H31">
        <v>57</v>
      </c>
      <c r="I31" s="5">
        <f t="shared" si="0"/>
        <v>93.5</v>
      </c>
      <c r="J31" s="4">
        <f t="shared" si="6"/>
        <v>5329.5</v>
      </c>
      <c r="K31" t="s">
        <v>19</v>
      </c>
      <c r="L31" s="1">
        <v>42737</v>
      </c>
      <c r="M31" s="1">
        <v>43098</v>
      </c>
      <c r="N31" t="s">
        <v>28</v>
      </c>
      <c r="O31" t="s">
        <v>2163</v>
      </c>
    </row>
    <row r="32" spans="1:15" x14ac:dyDescent="0.25">
      <c r="A32" t="s">
        <v>12</v>
      </c>
      <c r="B32" t="s">
        <v>84</v>
      </c>
      <c r="C32" t="s">
        <v>57</v>
      </c>
      <c r="D32" t="s">
        <v>83</v>
      </c>
      <c r="E32" t="s">
        <v>67</v>
      </c>
      <c r="F32" t="s">
        <v>359</v>
      </c>
      <c r="G32" t="s">
        <v>85</v>
      </c>
      <c r="H32">
        <v>14</v>
      </c>
      <c r="I32" s="5">
        <f t="shared" si="0"/>
        <v>74.2</v>
      </c>
      <c r="J32" s="4">
        <f t="shared" si="6"/>
        <v>1038.8</v>
      </c>
      <c r="K32" t="s">
        <v>19</v>
      </c>
      <c r="L32" s="1">
        <v>42737</v>
      </c>
      <c r="M32" s="1">
        <v>43098</v>
      </c>
      <c r="N32" t="s">
        <v>140</v>
      </c>
      <c r="O32" t="s">
        <v>1800</v>
      </c>
    </row>
    <row r="33" spans="1:15" x14ac:dyDescent="0.25">
      <c r="A33" t="s">
        <v>12</v>
      </c>
      <c r="B33" t="s">
        <v>58</v>
      </c>
      <c r="C33" t="s">
        <v>23</v>
      </c>
      <c r="D33" t="s">
        <v>31</v>
      </c>
      <c r="E33" t="s">
        <v>47</v>
      </c>
      <c r="F33" t="s">
        <v>360</v>
      </c>
      <c r="G33" t="s">
        <v>31</v>
      </c>
      <c r="H33">
        <f>SUMIF(C:C,B33,H:H)</f>
        <v>25</v>
      </c>
      <c r="I33" s="5">
        <f t="shared" si="0"/>
        <v>89.64</v>
      </c>
      <c r="J33" s="4">
        <f t="shared" si="6"/>
        <v>2241</v>
      </c>
      <c r="K33" t="s">
        <v>353</v>
      </c>
      <c r="L33" s="1">
        <v>42737</v>
      </c>
      <c r="M33" s="1">
        <v>43098</v>
      </c>
      <c r="O33" t="s">
        <v>477</v>
      </c>
    </row>
    <row r="34" spans="1:15" x14ac:dyDescent="0.25">
      <c r="A34" t="s">
        <v>12</v>
      </c>
      <c r="B34" t="s">
        <v>86</v>
      </c>
      <c r="C34" t="s">
        <v>58</v>
      </c>
      <c r="D34" t="s">
        <v>88</v>
      </c>
      <c r="E34" t="s">
        <v>67</v>
      </c>
      <c r="F34" t="s">
        <v>360</v>
      </c>
      <c r="G34" t="s">
        <v>90</v>
      </c>
      <c r="H34">
        <v>20</v>
      </c>
      <c r="I34" s="5">
        <f t="shared" si="0"/>
        <v>93.5</v>
      </c>
      <c r="J34" s="4">
        <f t="shared" si="6"/>
        <v>1870</v>
      </c>
      <c r="K34" t="s">
        <v>19</v>
      </c>
      <c r="L34" s="1">
        <v>42737</v>
      </c>
      <c r="M34" s="1">
        <v>43098</v>
      </c>
      <c r="N34" t="s">
        <v>28</v>
      </c>
      <c r="O34" t="s">
        <v>2164</v>
      </c>
    </row>
    <row r="35" spans="1:15" x14ac:dyDescent="0.25">
      <c r="A35" t="s">
        <v>12</v>
      </c>
      <c r="B35" t="s">
        <v>87</v>
      </c>
      <c r="C35" t="s">
        <v>58</v>
      </c>
      <c r="D35" t="s">
        <v>89</v>
      </c>
      <c r="E35" t="s">
        <v>67</v>
      </c>
      <c r="F35" t="s">
        <v>360</v>
      </c>
      <c r="G35" t="s">
        <v>91</v>
      </c>
      <c r="H35">
        <v>5</v>
      </c>
      <c r="I35" s="5">
        <f t="shared" si="0"/>
        <v>74.2</v>
      </c>
      <c r="J35" s="4">
        <f t="shared" si="6"/>
        <v>371</v>
      </c>
      <c r="K35" t="s">
        <v>19</v>
      </c>
      <c r="L35" s="1">
        <v>42737</v>
      </c>
      <c r="M35" s="1">
        <v>43098</v>
      </c>
      <c r="N35" t="s">
        <v>140</v>
      </c>
      <c r="O35" t="s">
        <v>478</v>
      </c>
    </row>
    <row r="36" spans="1:15" ht="13.5" customHeight="1" x14ac:dyDescent="0.25">
      <c r="A36" t="s">
        <v>12</v>
      </c>
      <c r="B36" t="s">
        <v>59</v>
      </c>
      <c r="C36" t="s">
        <v>23</v>
      </c>
      <c r="D36" t="s">
        <v>62</v>
      </c>
      <c r="E36" t="s">
        <v>47</v>
      </c>
      <c r="F36" t="s">
        <v>361</v>
      </c>
      <c r="G36" t="s">
        <v>62</v>
      </c>
      <c r="H36">
        <f>SUMIF(C:C,B36,H:H)</f>
        <v>75</v>
      </c>
      <c r="I36" s="5">
        <f t="shared" si="0"/>
        <v>115.56666666666666</v>
      </c>
      <c r="J36" s="4">
        <f t="shared" si="6"/>
        <v>8667.5</v>
      </c>
      <c r="K36" t="s">
        <v>353</v>
      </c>
      <c r="L36" s="1">
        <v>42737</v>
      </c>
      <c r="M36" s="1">
        <v>43098</v>
      </c>
      <c r="O36" s="3" t="s">
        <v>410</v>
      </c>
    </row>
    <row r="37" spans="1:15" x14ac:dyDescent="0.25">
      <c r="A37" t="s">
        <v>12</v>
      </c>
      <c r="B37" t="s">
        <v>136</v>
      </c>
      <c r="C37" t="s">
        <v>59</v>
      </c>
      <c r="D37" t="s">
        <v>138</v>
      </c>
      <c r="E37" t="s">
        <v>67</v>
      </c>
      <c r="F37" t="s">
        <v>361</v>
      </c>
      <c r="G37" t="s">
        <v>138</v>
      </c>
      <c r="H37">
        <v>40</v>
      </c>
      <c r="I37" s="5">
        <f t="shared" si="0"/>
        <v>134.875</v>
      </c>
      <c r="J37" s="4">
        <f t="shared" si="6"/>
        <v>5395</v>
      </c>
      <c r="K37" t="s">
        <v>19</v>
      </c>
      <c r="L37" s="1">
        <v>42737</v>
      </c>
      <c r="M37" s="1">
        <v>43098</v>
      </c>
      <c r="N37" t="s">
        <v>27</v>
      </c>
      <c r="O37" t="s">
        <v>1405</v>
      </c>
    </row>
    <row r="38" spans="1:15" x14ac:dyDescent="0.25">
      <c r="A38" t="s">
        <v>12</v>
      </c>
      <c r="B38" t="s">
        <v>137</v>
      </c>
      <c r="C38" t="s">
        <v>59</v>
      </c>
      <c r="D38" t="s">
        <v>139</v>
      </c>
      <c r="E38" t="s">
        <v>67</v>
      </c>
      <c r="F38" t="s">
        <v>361</v>
      </c>
      <c r="G38" t="s">
        <v>139</v>
      </c>
      <c r="H38">
        <v>35</v>
      </c>
      <c r="I38" s="5">
        <f t="shared" si="0"/>
        <v>93.5</v>
      </c>
      <c r="J38" s="4">
        <f t="shared" si="6"/>
        <v>3272.5</v>
      </c>
      <c r="K38" t="s">
        <v>19</v>
      </c>
      <c r="L38" s="1">
        <v>42737</v>
      </c>
      <c r="M38" s="1">
        <v>43098</v>
      </c>
      <c r="N38" t="s">
        <v>123</v>
      </c>
      <c r="O38" t="s">
        <v>1025</v>
      </c>
    </row>
    <row r="39" spans="1:15" x14ac:dyDescent="0.25">
      <c r="A39" t="s">
        <v>12</v>
      </c>
      <c r="B39" t="s">
        <v>60</v>
      </c>
      <c r="C39" t="s">
        <v>23</v>
      </c>
      <c r="D39" t="s">
        <v>63</v>
      </c>
      <c r="E39" t="s">
        <v>47</v>
      </c>
      <c r="F39" t="s">
        <v>362</v>
      </c>
      <c r="G39" s="3" t="s">
        <v>32</v>
      </c>
      <c r="H39">
        <f>SUMIF(C:C,B39,H:H)</f>
        <v>63</v>
      </c>
      <c r="I39" s="5">
        <f t="shared" si="0"/>
        <v>93.5</v>
      </c>
      <c r="J39" s="4">
        <f t="shared" si="6"/>
        <v>5890.5</v>
      </c>
      <c r="K39" t="s">
        <v>353</v>
      </c>
      <c r="L39" s="1">
        <v>42737</v>
      </c>
      <c r="M39" s="1">
        <v>43098</v>
      </c>
      <c r="O39" t="s">
        <v>409</v>
      </c>
    </row>
    <row r="40" spans="1:15" x14ac:dyDescent="0.25">
      <c r="A40" t="s">
        <v>12</v>
      </c>
      <c r="B40" t="s">
        <v>142</v>
      </c>
      <c r="C40" t="s">
        <v>60</v>
      </c>
      <c r="D40" t="s">
        <v>141</v>
      </c>
      <c r="E40" t="s">
        <v>67</v>
      </c>
      <c r="F40" t="s">
        <v>362</v>
      </c>
      <c r="G40" s="3" t="s">
        <v>143</v>
      </c>
      <c r="H40">
        <v>63</v>
      </c>
      <c r="I40" s="5">
        <f t="shared" si="0"/>
        <v>93.5</v>
      </c>
      <c r="J40" s="4">
        <f t="shared" si="6"/>
        <v>5890.5</v>
      </c>
      <c r="K40" t="s">
        <v>19</v>
      </c>
      <c r="L40" s="1">
        <v>42737</v>
      </c>
      <c r="M40" s="1">
        <v>43098</v>
      </c>
      <c r="N40" t="s">
        <v>28</v>
      </c>
      <c r="O40" t="s">
        <v>2165</v>
      </c>
    </row>
    <row r="41" spans="1:15" x14ac:dyDescent="0.25">
      <c r="A41" t="s">
        <v>12</v>
      </c>
      <c r="B41" t="s">
        <v>61</v>
      </c>
      <c r="C41" t="s">
        <v>23</v>
      </c>
      <c r="D41" s="3" t="s">
        <v>64</v>
      </c>
      <c r="E41" t="s">
        <v>47</v>
      </c>
      <c r="F41" t="s">
        <v>447</v>
      </c>
      <c r="G41" s="3" t="s">
        <v>33</v>
      </c>
      <c r="H41">
        <f>SUMIF(C:C,B41,H:H)</f>
        <v>126</v>
      </c>
      <c r="I41" s="5">
        <f t="shared" si="0"/>
        <v>79.867460317460313</v>
      </c>
      <c r="J41" s="4">
        <f t="shared" si="6"/>
        <v>10063.299999999999</v>
      </c>
      <c r="K41" t="s">
        <v>353</v>
      </c>
      <c r="L41" s="1">
        <v>42737</v>
      </c>
      <c r="M41" s="1">
        <v>43098</v>
      </c>
      <c r="O41" t="s">
        <v>409</v>
      </c>
    </row>
    <row r="42" spans="1:15" x14ac:dyDescent="0.25">
      <c r="A42" t="s">
        <v>12</v>
      </c>
      <c r="B42" t="s">
        <v>65</v>
      </c>
      <c r="C42" t="s">
        <v>61</v>
      </c>
      <c r="D42" s="3" t="s">
        <v>66</v>
      </c>
      <c r="E42" t="s">
        <v>67</v>
      </c>
      <c r="F42" t="s">
        <v>447</v>
      </c>
      <c r="G42" s="3" t="s">
        <v>78</v>
      </c>
      <c r="H42">
        <v>37</v>
      </c>
      <c r="I42" s="5">
        <f t="shared" si="0"/>
        <v>93.5</v>
      </c>
      <c r="J42" s="4">
        <f t="shared" si="6"/>
        <v>3459.5</v>
      </c>
      <c r="K42" t="s">
        <v>19</v>
      </c>
      <c r="L42" s="1">
        <v>42737</v>
      </c>
      <c r="M42" s="1">
        <v>43098</v>
      </c>
      <c r="N42" t="s">
        <v>28</v>
      </c>
      <c r="O42" t="s">
        <v>2166</v>
      </c>
    </row>
    <row r="43" spans="1:15" x14ac:dyDescent="0.25">
      <c r="A43" t="s">
        <v>12</v>
      </c>
      <c r="B43" t="s">
        <v>68</v>
      </c>
      <c r="C43" t="s">
        <v>61</v>
      </c>
      <c r="D43" s="3" t="s">
        <v>69</v>
      </c>
      <c r="E43" t="s">
        <v>67</v>
      </c>
      <c r="F43" t="s">
        <v>447</v>
      </c>
      <c r="G43" s="3" t="s">
        <v>79</v>
      </c>
      <c r="H43">
        <v>89</v>
      </c>
      <c r="I43" s="5">
        <f t="shared" si="0"/>
        <v>74.2</v>
      </c>
      <c r="J43" s="4">
        <f t="shared" si="6"/>
        <v>6603.8</v>
      </c>
      <c r="K43" t="s">
        <v>19</v>
      </c>
      <c r="L43" s="1">
        <v>42737</v>
      </c>
      <c r="M43" s="1">
        <v>43098</v>
      </c>
      <c r="N43" t="s">
        <v>140</v>
      </c>
      <c r="O43" t="s">
        <v>1801</v>
      </c>
    </row>
    <row r="44" spans="1:15" x14ac:dyDescent="0.25">
      <c r="A44" t="s">
        <v>12</v>
      </c>
      <c r="B44" t="s">
        <v>93</v>
      </c>
      <c r="C44" t="s">
        <v>13</v>
      </c>
      <c r="D44" s="3" t="s">
        <v>94</v>
      </c>
      <c r="E44" t="s">
        <v>24</v>
      </c>
      <c r="F44" t="s">
        <v>349</v>
      </c>
      <c r="G44" s="3" t="s">
        <v>95</v>
      </c>
      <c r="H44">
        <f>SUMIF(C:C,B44,H:H)</f>
        <v>1883</v>
      </c>
      <c r="I44" s="5">
        <f t="shared" si="0"/>
        <v>88.791051513542214</v>
      </c>
      <c r="J44" s="4">
        <f t="shared" si="6"/>
        <v>167193.54999999999</v>
      </c>
      <c r="K44" t="s">
        <v>353</v>
      </c>
      <c r="L44" s="1">
        <v>42737</v>
      </c>
      <c r="M44" s="1">
        <v>43098</v>
      </c>
      <c r="O44" t="s">
        <v>355</v>
      </c>
    </row>
    <row r="45" spans="1:15" ht="31.5" customHeight="1" x14ac:dyDescent="0.25">
      <c r="A45" t="s">
        <v>12</v>
      </c>
      <c r="B45" t="s">
        <v>96</v>
      </c>
      <c r="C45" t="s">
        <v>93</v>
      </c>
      <c r="D45" s="3" t="s">
        <v>97</v>
      </c>
      <c r="E45" t="s">
        <v>47</v>
      </c>
      <c r="F45" t="s">
        <v>350</v>
      </c>
      <c r="G45" s="3" t="s">
        <v>34</v>
      </c>
      <c r="H45">
        <f>SUMIF(C:C,B45,H:H)</f>
        <v>73</v>
      </c>
      <c r="I45" s="5">
        <f t="shared" si="0"/>
        <v>95.958904109589042</v>
      </c>
      <c r="J45" s="4">
        <f t="shared" si="6"/>
        <v>7005</v>
      </c>
      <c r="K45" t="s">
        <v>353</v>
      </c>
      <c r="L45" s="1">
        <v>42737</v>
      </c>
      <c r="M45" s="1">
        <v>43098</v>
      </c>
      <c r="O45" t="s">
        <v>476</v>
      </c>
    </row>
    <row r="46" spans="1:15" x14ac:dyDescent="0.25">
      <c r="A46" t="s">
        <v>12</v>
      </c>
      <c r="B46" t="s">
        <v>150</v>
      </c>
      <c r="C46" t="s">
        <v>96</v>
      </c>
      <c r="D46" s="3" t="s">
        <v>151</v>
      </c>
      <c r="E46" t="s">
        <v>67</v>
      </c>
      <c r="F46" t="s">
        <v>350</v>
      </c>
      <c r="G46" s="3" t="s">
        <v>151</v>
      </c>
      <c r="H46">
        <v>16</v>
      </c>
      <c r="I46" s="5">
        <f t="shared" si="0"/>
        <v>134.875</v>
      </c>
      <c r="J46" s="4">
        <f t="shared" si="6"/>
        <v>2158</v>
      </c>
      <c r="K46" t="s">
        <v>19</v>
      </c>
      <c r="L46" s="1">
        <v>42737</v>
      </c>
      <c r="M46" s="1">
        <v>43098</v>
      </c>
      <c r="N46" t="s">
        <v>27</v>
      </c>
      <c r="O46" t="s">
        <v>1710</v>
      </c>
    </row>
    <row r="47" spans="1:15" x14ac:dyDescent="0.25">
      <c r="A47" t="s">
        <v>12</v>
      </c>
      <c r="B47" t="s">
        <v>152</v>
      </c>
      <c r="C47" t="s">
        <v>96</v>
      </c>
      <c r="D47" s="3" t="s">
        <v>158</v>
      </c>
      <c r="E47" t="s">
        <v>67</v>
      </c>
      <c r="F47" t="s">
        <v>350</v>
      </c>
      <c r="G47" s="3" t="s">
        <v>158</v>
      </c>
      <c r="H47">
        <v>16</v>
      </c>
      <c r="I47" s="5">
        <f t="shared" si="0"/>
        <v>93.5</v>
      </c>
      <c r="J47" s="4">
        <f t="shared" si="6"/>
        <v>1496</v>
      </c>
      <c r="K47" t="s">
        <v>19</v>
      </c>
      <c r="L47" s="1">
        <v>42737</v>
      </c>
      <c r="M47" s="1">
        <v>43098</v>
      </c>
      <c r="N47" t="s">
        <v>20</v>
      </c>
      <c r="O47" t="s">
        <v>1814</v>
      </c>
    </row>
    <row r="48" spans="1:15" x14ac:dyDescent="0.25">
      <c r="A48" t="s">
        <v>12</v>
      </c>
      <c r="B48" t="s">
        <v>153</v>
      </c>
      <c r="C48" t="s">
        <v>96</v>
      </c>
      <c r="D48" s="3" t="s">
        <v>159</v>
      </c>
      <c r="E48" t="s">
        <v>67</v>
      </c>
      <c r="F48" t="s">
        <v>350</v>
      </c>
      <c r="G48" s="3" t="s">
        <v>159</v>
      </c>
      <c r="H48">
        <v>8</v>
      </c>
      <c r="I48" s="5">
        <f t="shared" si="0"/>
        <v>93.5</v>
      </c>
      <c r="J48" s="4">
        <f t="shared" si="6"/>
        <v>748</v>
      </c>
      <c r="K48" t="s">
        <v>19</v>
      </c>
      <c r="L48" s="1">
        <v>42737</v>
      </c>
      <c r="M48" s="1">
        <v>43098</v>
      </c>
      <c r="N48" t="s">
        <v>29</v>
      </c>
      <c r="O48" t="s">
        <v>2167</v>
      </c>
    </row>
    <row r="49" spans="1:15" x14ac:dyDescent="0.25">
      <c r="A49" t="s">
        <v>12</v>
      </c>
      <c r="B49" t="s">
        <v>154</v>
      </c>
      <c r="C49" t="s">
        <v>96</v>
      </c>
      <c r="D49" s="3" t="s">
        <v>160</v>
      </c>
      <c r="E49" t="s">
        <v>67</v>
      </c>
      <c r="F49" t="s">
        <v>350</v>
      </c>
      <c r="G49" s="3" t="s">
        <v>160</v>
      </c>
      <c r="H49">
        <v>8</v>
      </c>
      <c r="I49" s="5">
        <f t="shared" si="0"/>
        <v>93.5</v>
      </c>
      <c r="J49" s="4">
        <f t="shared" si="6"/>
        <v>748</v>
      </c>
      <c r="K49" t="s">
        <v>19</v>
      </c>
      <c r="L49" s="1">
        <v>42737</v>
      </c>
      <c r="M49" s="1">
        <v>43098</v>
      </c>
      <c r="N49" t="s">
        <v>123</v>
      </c>
      <c r="O49" t="s">
        <v>1026</v>
      </c>
    </row>
    <row r="50" spans="1:15" x14ac:dyDescent="0.25">
      <c r="A50" t="s">
        <v>12</v>
      </c>
      <c r="B50" t="s">
        <v>155</v>
      </c>
      <c r="C50" t="s">
        <v>96</v>
      </c>
      <c r="D50" s="3" t="s">
        <v>161</v>
      </c>
      <c r="E50" t="s">
        <v>67</v>
      </c>
      <c r="F50" t="s">
        <v>350</v>
      </c>
      <c r="G50" s="3" t="s">
        <v>161</v>
      </c>
      <c r="H50">
        <v>5</v>
      </c>
      <c r="I50" s="5">
        <f t="shared" si="0"/>
        <v>74.2</v>
      </c>
      <c r="J50" s="4">
        <f t="shared" si="6"/>
        <v>371</v>
      </c>
      <c r="K50" t="s">
        <v>19</v>
      </c>
      <c r="L50" s="1">
        <v>42737</v>
      </c>
      <c r="M50" s="1">
        <v>43098</v>
      </c>
      <c r="N50" t="s">
        <v>164</v>
      </c>
      <c r="O50" t="s">
        <v>2168</v>
      </c>
    </row>
    <row r="51" spans="1:15" x14ac:dyDescent="0.25">
      <c r="A51" t="s">
        <v>12</v>
      </c>
      <c r="B51" t="s">
        <v>156</v>
      </c>
      <c r="C51" t="s">
        <v>96</v>
      </c>
      <c r="D51" s="3" t="s">
        <v>162</v>
      </c>
      <c r="E51" t="s">
        <v>67</v>
      </c>
      <c r="F51" t="s">
        <v>350</v>
      </c>
      <c r="G51" s="3" t="s">
        <v>162</v>
      </c>
      <c r="H51">
        <v>4</v>
      </c>
      <c r="I51" s="5">
        <f t="shared" si="0"/>
        <v>74.2</v>
      </c>
      <c r="J51" s="4">
        <f t="shared" si="6"/>
        <v>296.8</v>
      </c>
      <c r="K51" t="s">
        <v>19</v>
      </c>
      <c r="L51" s="1">
        <v>42737</v>
      </c>
      <c r="M51" s="1">
        <v>43098</v>
      </c>
      <c r="N51" t="s">
        <v>165</v>
      </c>
      <c r="O51" t="s">
        <v>1053</v>
      </c>
    </row>
    <row r="52" spans="1:15" x14ac:dyDescent="0.25">
      <c r="A52" t="s">
        <v>12</v>
      </c>
      <c r="B52" t="s">
        <v>157</v>
      </c>
      <c r="C52" t="s">
        <v>96</v>
      </c>
      <c r="D52" s="3" t="s">
        <v>163</v>
      </c>
      <c r="E52" t="s">
        <v>67</v>
      </c>
      <c r="F52" t="s">
        <v>350</v>
      </c>
      <c r="G52" s="3" t="s">
        <v>163</v>
      </c>
      <c r="H52">
        <v>16</v>
      </c>
      <c r="I52" s="5">
        <f t="shared" si="0"/>
        <v>74.2</v>
      </c>
      <c r="J52" s="4">
        <f t="shared" si="6"/>
        <v>1187.2</v>
      </c>
      <c r="K52" t="s">
        <v>19</v>
      </c>
      <c r="L52" s="1">
        <v>42737</v>
      </c>
      <c r="M52" s="1">
        <v>43098</v>
      </c>
      <c r="N52" t="s">
        <v>166</v>
      </c>
      <c r="O52" t="s">
        <v>2169</v>
      </c>
    </row>
    <row r="53" spans="1:15" x14ac:dyDescent="0.25">
      <c r="A53" t="s">
        <v>12</v>
      </c>
      <c r="B53" t="s">
        <v>481</v>
      </c>
      <c r="C53" t="s">
        <v>96</v>
      </c>
      <c r="D53" s="3" t="s">
        <v>480</v>
      </c>
      <c r="E53" t="s">
        <v>67</v>
      </c>
      <c r="F53" t="s">
        <v>350</v>
      </c>
      <c r="G53" s="3" t="s">
        <v>480</v>
      </c>
      <c r="H53">
        <v>0</v>
      </c>
      <c r="I53" s="5">
        <f t="shared" si="0"/>
        <v>74.2</v>
      </c>
      <c r="J53" s="4">
        <f t="shared" si="6"/>
        <v>0</v>
      </c>
      <c r="K53" t="s">
        <v>19</v>
      </c>
      <c r="L53" s="1">
        <v>42737</v>
      </c>
      <c r="M53" s="1">
        <v>43098</v>
      </c>
      <c r="N53" t="s">
        <v>26</v>
      </c>
      <c r="O53" t="s">
        <v>1724</v>
      </c>
    </row>
    <row r="54" spans="1:15" x14ac:dyDescent="0.25">
      <c r="A54" t="s">
        <v>12</v>
      </c>
      <c r="B54" t="s">
        <v>98</v>
      </c>
      <c r="C54" t="s">
        <v>93</v>
      </c>
      <c r="D54" s="3" t="s">
        <v>35</v>
      </c>
      <c r="E54" t="s">
        <v>47</v>
      </c>
      <c r="F54" t="s">
        <v>352</v>
      </c>
      <c r="G54" s="3" t="s">
        <v>35</v>
      </c>
      <c r="H54">
        <f>SUMIF(C:C,B54,H:H)</f>
        <v>432</v>
      </c>
      <c r="I54" s="5">
        <f t="shared" si="0"/>
        <v>90.26111111111112</v>
      </c>
      <c r="J54" s="4">
        <f t="shared" si="6"/>
        <v>38992.800000000003</v>
      </c>
      <c r="K54" t="s">
        <v>353</v>
      </c>
      <c r="L54" s="1">
        <v>42737</v>
      </c>
      <c r="M54" s="1">
        <v>43098</v>
      </c>
      <c r="O54" t="s">
        <v>409</v>
      </c>
    </row>
    <row r="55" spans="1:15" x14ac:dyDescent="0.25">
      <c r="A55" t="s">
        <v>12</v>
      </c>
      <c r="B55" t="s">
        <v>167</v>
      </c>
      <c r="C55" t="s">
        <v>98</v>
      </c>
      <c r="D55" s="3" t="s">
        <v>174</v>
      </c>
      <c r="E55" t="s">
        <v>67</v>
      </c>
      <c r="F55" t="s">
        <v>352</v>
      </c>
      <c r="G55" s="3" t="s">
        <v>174</v>
      </c>
      <c r="H55">
        <v>80</v>
      </c>
      <c r="I55" s="5">
        <f t="shared" si="0"/>
        <v>134.875</v>
      </c>
      <c r="J55" s="4">
        <f t="shared" si="6"/>
        <v>10790</v>
      </c>
      <c r="K55" t="s">
        <v>19</v>
      </c>
      <c r="L55" s="1">
        <v>42737</v>
      </c>
      <c r="M55" s="1">
        <v>43098</v>
      </c>
      <c r="N55" t="s">
        <v>27</v>
      </c>
      <c r="O55" t="s">
        <v>1808</v>
      </c>
    </row>
    <row r="56" spans="1:15" x14ac:dyDescent="0.25">
      <c r="A56" t="s">
        <v>12</v>
      </c>
      <c r="B56" t="s">
        <v>168</v>
      </c>
      <c r="C56" t="s">
        <v>98</v>
      </c>
      <c r="D56" s="3" t="s">
        <v>175</v>
      </c>
      <c r="E56" t="s">
        <v>67</v>
      </c>
      <c r="F56" t="s">
        <v>352</v>
      </c>
      <c r="G56" s="3" t="s">
        <v>175</v>
      </c>
      <c r="H56">
        <v>22</v>
      </c>
      <c r="I56" s="5">
        <f t="shared" si="0"/>
        <v>93.5</v>
      </c>
      <c r="J56" s="4">
        <f t="shared" si="6"/>
        <v>2057</v>
      </c>
      <c r="K56" t="s">
        <v>19</v>
      </c>
      <c r="L56" s="1">
        <v>42737</v>
      </c>
      <c r="M56" s="1">
        <v>43098</v>
      </c>
      <c r="N56" t="s">
        <v>20</v>
      </c>
      <c r="O56" t="s">
        <v>1815</v>
      </c>
    </row>
    <row r="57" spans="1:15" x14ac:dyDescent="0.25">
      <c r="A57" t="s">
        <v>12</v>
      </c>
      <c r="B57" t="s">
        <v>169</v>
      </c>
      <c r="C57" t="s">
        <v>98</v>
      </c>
      <c r="D57" s="3" t="s">
        <v>176</v>
      </c>
      <c r="E57" t="s">
        <v>67</v>
      </c>
      <c r="F57" t="s">
        <v>352</v>
      </c>
      <c r="G57" s="3" t="s">
        <v>176</v>
      </c>
      <c r="H57">
        <v>22</v>
      </c>
      <c r="I57" s="5">
        <f t="shared" si="0"/>
        <v>93.5</v>
      </c>
      <c r="J57" s="4">
        <f t="shared" si="6"/>
        <v>2057</v>
      </c>
      <c r="K57" t="s">
        <v>19</v>
      </c>
      <c r="L57" s="1">
        <v>42737</v>
      </c>
      <c r="M57" s="1">
        <v>43098</v>
      </c>
      <c r="N57" t="s">
        <v>29</v>
      </c>
      <c r="O57" t="s">
        <v>502</v>
      </c>
    </row>
    <row r="58" spans="1:15" x14ac:dyDescent="0.25">
      <c r="A58" t="s">
        <v>12</v>
      </c>
      <c r="B58" t="s">
        <v>170</v>
      </c>
      <c r="C58" t="s">
        <v>98</v>
      </c>
      <c r="D58" s="3" t="s">
        <v>177</v>
      </c>
      <c r="E58" t="s">
        <v>67</v>
      </c>
      <c r="F58" t="s">
        <v>352</v>
      </c>
      <c r="G58" s="3" t="s">
        <v>177</v>
      </c>
      <c r="H58">
        <v>64</v>
      </c>
      <c r="I58" s="5">
        <f t="shared" si="0"/>
        <v>93.5</v>
      </c>
      <c r="J58" s="4">
        <f t="shared" si="6"/>
        <v>5984</v>
      </c>
      <c r="K58" t="s">
        <v>19</v>
      </c>
      <c r="L58" s="1">
        <v>42737</v>
      </c>
      <c r="M58" s="1">
        <v>43098</v>
      </c>
      <c r="N58" t="s">
        <v>123</v>
      </c>
      <c r="O58" t="s">
        <v>1027</v>
      </c>
    </row>
    <row r="59" spans="1:15" x14ac:dyDescent="0.25">
      <c r="A59" t="s">
        <v>12</v>
      </c>
      <c r="B59" t="s">
        <v>171</v>
      </c>
      <c r="C59" t="s">
        <v>98</v>
      </c>
      <c r="D59" s="3" t="s">
        <v>178</v>
      </c>
      <c r="E59" t="s">
        <v>67</v>
      </c>
      <c r="F59" t="s">
        <v>352</v>
      </c>
      <c r="G59" s="3" t="s">
        <v>178</v>
      </c>
      <c r="H59">
        <v>107</v>
      </c>
      <c r="I59" s="5">
        <f t="shared" si="0"/>
        <v>74.2</v>
      </c>
      <c r="J59" s="4">
        <f t="shared" si="6"/>
        <v>7939.4000000000005</v>
      </c>
      <c r="K59" t="s">
        <v>19</v>
      </c>
      <c r="L59" s="1">
        <v>42737</v>
      </c>
      <c r="M59" s="1">
        <v>43098</v>
      </c>
      <c r="N59" t="s">
        <v>164</v>
      </c>
      <c r="O59" t="s">
        <v>1727</v>
      </c>
    </row>
    <row r="60" spans="1:15" x14ac:dyDescent="0.25">
      <c r="A60" t="s">
        <v>12</v>
      </c>
      <c r="B60" t="s">
        <v>172</v>
      </c>
      <c r="C60" t="s">
        <v>98</v>
      </c>
      <c r="D60" s="3" t="s">
        <v>179</v>
      </c>
      <c r="E60" t="s">
        <v>67</v>
      </c>
      <c r="F60" t="s">
        <v>352</v>
      </c>
      <c r="G60" s="3" t="s">
        <v>179</v>
      </c>
      <c r="H60">
        <v>43</v>
      </c>
      <c r="I60" s="5">
        <f t="shared" si="0"/>
        <v>74.2</v>
      </c>
      <c r="J60" s="4">
        <f t="shared" si="6"/>
        <v>3190.6</v>
      </c>
      <c r="K60" t="s">
        <v>19</v>
      </c>
      <c r="L60" s="1">
        <v>42737</v>
      </c>
      <c r="M60" s="1">
        <v>43098</v>
      </c>
      <c r="N60" t="s">
        <v>165</v>
      </c>
      <c r="O60" t="s">
        <v>511</v>
      </c>
    </row>
    <row r="61" spans="1:15" x14ac:dyDescent="0.25">
      <c r="A61" t="s">
        <v>12</v>
      </c>
      <c r="B61" t="s">
        <v>173</v>
      </c>
      <c r="C61" t="s">
        <v>98</v>
      </c>
      <c r="D61" s="3" t="s">
        <v>180</v>
      </c>
      <c r="E61" t="s">
        <v>67</v>
      </c>
      <c r="F61" t="s">
        <v>352</v>
      </c>
      <c r="G61" s="3" t="s">
        <v>180</v>
      </c>
      <c r="H61">
        <v>94</v>
      </c>
      <c r="I61" s="5">
        <f t="shared" si="0"/>
        <v>74.2</v>
      </c>
      <c r="J61" s="4">
        <f t="shared" ref="J61:J92" si="7">IF(K61="AGG",SUMIF(C:C,B61,J:J),IF(N61&lt;&gt;"",H61*I61,"???FIXWERT???"))</f>
        <v>6974.8</v>
      </c>
      <c r="K61" t="s">
        <v>19</v>
      </c>
      <c r="L61" s="1">
        <v>42737</v>
      </c>
      <c r="M61" s="1">
        <v>43098</v>
      </c>
      <c r="N61" t="s">
        <v>166</v>
      </c>
      <c r="O61" t="s">
        <v>1051</v>
      </c>
    </row>
    <row r="62" spans="1:15" x14ac:dyDescent="0.25">
      <c r="A62" t="s">
        <v>12</v>
      </c>
      <c r="B62" t="s">
        <v>1751</v>
      </c>
      <c r="C62" t="s">
        <v>98</v>
      </c>
      <c r="D62" s="3" t="s">
        <v>1750</v>
      </c>
      <c r="E62" t="s">
        <v>67</v>
      </c>
      <c r="F62" t="s">
        <v>352</v>
      </c>
      <c r="G62" s="3" t="s">
        <v>1750</v>
      </c>
      <c r="H62">
        <v>0</v>
      </c>
      <c r="I62" s="5">
        <f t="shared" ref="I62" si="8">IF(K62="AGG",IF(H62&gt;0,J62/H62,0),SUMIF(JAHRKURZZS,CONCATENATE(YEAR(M62),N62),JAHRUSRATES))</f>
        <v>74.2</v>
      </c>
      <c r="J62" s="4">
        <f t="shared" si="7"/>
        <v>0</v>
      </c>
      <c r="K62" t="s">
        <v>19</v>
      </c>
      <c r="L62" s="1">
        <v>42737</v>
      </c>
      <c r="M62" s="1">
        <v>43098</v>
      </c>
      <c r="N62" t="s">
        <v>1042</v>
      </c>
      <c r="O62" t="s">
        <v>1799</v>
      </c>
    </row>
    <row r="63" spans="1:15" x14ac:dyDescent="0.25">
      <c r="A63" t="s">
        <v>12</v>
      </c>
      <c r="B63" t="s">
        <v>99</v>
      </c>
      <c r="C63" t="s">
        <v>93</v>
      </c>
      <c r="D63" s="3" t="s">
        <v>104</v>
      </c>
      <c r="E63" t="s">
        <v>47</v>
      </c>
      <c r="F63" t="s">
        <v>363</v>
      </c>
      <c r="G63" s="3" t="s">
        <v>36</v>
      </c>
      <c r="H63">
        <f>SUMIF(C:C,B63,H:H)</f>
        <v>764</v>
      </c>
      <c r="I63" s="5">
        <f t="shared" si="0"/>
        <v>84.411518324607329</v>
      </c>
      <c r="J63" s="4">
        <f t="shared" si="7"/>
        <v>64490.399999999994</v>
      </c>
      <c r="K63" t="s">
        <v>353</v>
      </c>
      <c r="L63" s="1">
        <v>42737</v>
      </c>
      <c r="M63" s="1">
        <v>43098</v>
      </c>
      <c r="O63" t="s">
        <v>411</v>
      </c>
    </row>
    <row r="64" spans="1:15" x14ac:dyDescent="0.25">
      <c r="A64" t="s">
        <v>12</v>
      </c>
      <c r="B64" t="s">
        <v>181</v>
      </c>
      <c r="C64" t="s">
        <v>99</v>
      </c>
      <c r="D64" s="3" t="s">
        <v>187</v>
      </c>
      <c r="E64" t="s">
        <v>67</v>
      </c>
      <c r="F64" t="s">
        <v>363</v>
      </c>
      <c r="G64" s="3" t="s">
        <v>187</v>
      </c>
      <c r="H64">
        <v>92</v>
      </c>
      <c r="I64" s="5">
        <f t="shared" si="0"/>
        <v>134.875</v>
      </c>
      <c r="J64" s="4">
        <f t="shared" si="7"/>
        <v>12408.5</v>
      </c>
      <c r="K64" t="s">
        <v>19</v>
      </c>
      <c r="L64" s="1">
        <v>42737</v>
      </c>
      <c r="M64" s="1">
        <v>43098</v>
      </c>
      <c r="N64" t="s">
        <v>27</v>
      </c>
      <c r="O64" t="s">
        <v>1057</v>
      </c>
    </row>
    <row r="65" spans="1:15" x14ac:dyDescent="0.25">
      <c r="A65" t="s">
        <v>12</v>
      </c>
      <c r="B65" t="s">
        <v>182</v>
      </c>
      <c r="C65" t="s">
        <v>99</v>
      </c>
      <c r="D65" s="3" t="s">
        <v>188</v>
      </c>
      <c r="E65" t="s">
        <v>67</v>
      </c>
      <c r="F65" t="s">
        <v>363</v>
      </c>
      <c r="G65" s="3" t="s">
        <v>188</v>
      </c>
      <c r="H65">
        <v>99</v>
      </c>
      <c r="I65" s="5">
        <f t="shared" si="0"/>
        <v>93.5</v>
      </c>
      <c r="J65" s="4">
        <f t="shared" si="7"/>
        <v>9256.5</v>
      </c>
      <c r="K65" t="s">
        <v>19</v>
      </c>
      <c r="L65" s="1">
        <v>42737</v>
      </c>
      <c r="M65" s="1">
        <v>43098</v>
      </c>
      <c r="N65" t="s">
        <v>20</v>
      </c>
      <c r="O65" t="s">
        <v>1776</v>
      </c>
    </row>
    <row r="66" spans="1:15" x14ac:dyDescent="0.25">
      <c r="A66" t="s">
        <v>12</v>
      </c>
      <c r="B66" t="s">
        <v>183</v>
      </c>
      <c r="C66" t="s">
        <v>99</v>
      </c>
      <c r="D66" s="3" t="s">
        <v>189</v>
      </c>
      <c r="E66" t="s">
        <v>67</v>
      </c>
      <c r="F66" t="s">
        <v>363</v>
      </c>
      <c r="G66" s="3" t="s">
        <v>189</v>
      </c>
      <c r="H66">
        <v>16</v>
      </c>
      <c r="I66" s="5">
        <f t="shared" si="0"/>
        <v>93.5</v>
      </c>
      <c r="J66" s="4">
        <f t="shared" si="7"/>
        <v>1496</v>
      </c>
      <c r="K66" t="s">
        <v>19</v>
      </c>
      <c r="L66" s="1">
        <v>42737</v>
      </c>
      <c r="M66" s="1">
        <v>43098</v>
      </c>
      <c r="N66" t="s">
        <v>29</v>
      </c>
      <c r="O66" t="s">
        <v>491</v>
      </c>
    </row>
    <row r="67" spans="1:15" x14ac:dyDescent="0.25">
      <c r="A67" t="s">
        <v>12</v>
      </c>
      <c r="B67" t="s">
        <v>184</v>
      </c>
      <c r="C67" t="s">
        <v>99</v>
      </c>
      <c r="D67" s="3" t="s">
        <v>190</v>
      </c>
      <c r="E67" t="s">
        <v>67</v>
      </c>
      <c r="F67" t="s">
        <v>363</v>
      </c>
      <c r="G67" s="3" t="s">
        <v>190</v>
      </c>
      <c r="H67">
        <v>99</v>
      </c>
      <c r="I67" s="5">
        <f t="shared" si="0"/>
        <v>74.2</v>
      </c>
      <c r="J67" s="4">
        <f t="shared" si="7"/>
        <v>7345.8</v>
      </c>
      <c r="K67" t="s">
        <v>19</v>
      </c>
      <c r="L67" s="1">
        <v>42737</v>
      </c>
      <c r="M67" s="1">
        <v>43098</v>
      </c>
      <c r="N67" t="s">
        <v>164</v>
      </c>
      <c r="O67" t="s">
        <v>1053</v>
      </c>
    </row>
    <row r="68" spans="1:15" x14ac:dyDescent="0.25">
      <c r="A68" t="s">
        <v>12</v>
      </c>
      <c r="B68" t="s">
        <v>185</v>
      </c>
      <c r="C68" t="s">
        <v>99</v>
      </c>
      <c r="D68" s="3" t="s">
        <v>191</v>
      </c>
      <c r="E68" t="s">
        <v>67</v>
      </c>
      <c r="F68" t="s">
        <v>363</v>
      </c>
      <c r="G68" s="3" t="s">
        <v>191</v>
      </c>
      <c r="H68">
        <v>77</v>
      </c>
      <c r="I68" s="5">
        <f t="shared" si="0"/>
        <v>74.2</v>
      </c>
      <c r="J68" s="4">
        <f t="shared" si="7"/>
        <v>5713.4000000000005</v>
      </c>
      <c r="K68" t="s">
        <v>19</v>
      </c>
      <c r="L68" s="1">
        <v>42737</v>
      </c>
      <c r="M68" s="1">
        <v>43098</v>
      </c>
      <c r="N68" t="s">
        <v>165</v>
      </c>
      <c r="O68" t="s">
        <v>508</v>
      </c>
    </row>
    <row r="69" spans="1:15" x14ac:dyDescent="0.25">
      <c r="A69" t="s">
        <v>12</v>
      </c>
      <c r="B69" t="s">
        <v>186</v>
      </c>
      <c r="C69" t="s">
        <v>99</v>
      </c>
      <c r="D69" s="3" t="s">
        <v>192</v>
      </c>
      <c r="E69" t="s">
        <v>67</v>
      </c>
      <c r="F69" t="s">
        <v>363</v>
      </c>
      <c r="G69" s="3" t="s">
        <v>192</v>
      </c>
      <c r="H69">
        <v>381</v>
      </c>
      <c r="I69" s="5">
        <f t="shared" si="0"/>
        <v>74.2</v>
      </c>
      <c r="J69" s="4">
        <f t="shared" si="7"/>
        <v>28270.2</v>
      </c>
      <c r="K69" t="s">
        <v>19</v>
      </c>
      <c r="L69" s="1">
        <v>42737</v>
      </c>
      <c r="M69" s="1">
        <v>43098</v>
      </c>
      <c r="N69" t="s">
        <v>166</v>
      </c>
      <c r="O69" t="s">
        <v>2170</v>
      </c>
    </row>
    <row r="70" spans="1:15" x14ac:dyDescent="0.25">
      <c r="A70" t="s">
        <v>12</v>
      </c>
      <c r="B70" t="s">
        <v>100</v>
      </c>
      <c r="C70" t="s">
        <v>93</v>
      </c>
      <c r="D70" s="3" t="s">
        <v>105</v>
      </c>
      <c r="E70" t="s">
        <v>47</v>
      </c>
      <c r="F70" t="s">
        <v>364</v>
      </c>
      <c r="G70" s="3" t="s">
        <v>37</v>
      </c>
      <c r="H70">
        <f>SUMIF(C:C,B70,H:H)</f>
        <v>311</v>
      </c>
      <c r="I70" s="5">
        <f t="shared" si="0"/>
        <v>92.662379421221857</v>
      </c>
      <c r="J70" s="4">
        <f t="shared" si="7"/>
        <v>28817.999999999996</v>
      </c>
      <c r="K70" t="s">
        <v>353</v>
      </c>
      <c r="L70" s="1">
        <v>42737</v>
      </c>
      <c r="M70" s="1">
        <v>43098</v>
      </c>
      <c r="O70" t="s">
        <v>409</v>
      </c>
    </row>
    <row r="71" spans="1:15" x14ac:dyDescent="0.25">
      <c r="A71" t="s">
        <v>12</v>
      </c>
      <c r="B71" t="s">
        <v>193</v>
      </c>
      <c r="C71" t="s">
        <v>100</v>
      </c>
      <c r="D71" s="3" t="s">
        <v>199</v>
      </c>
      <c r="E71" t="s">
        <v>67</v>
      </c>
      <c r="F71" t="s">
        <v>364</v>
      </c>
      <c r="G71" s="3" t="s">
        <v>199</v>
      </c>
      <c r="H71">
        <v>80</v>
      </c>
      <c r="I71" s="5">
        <f t="shared" si="0"/>
        <v>134.875</v>
      </c>
      <c r="J71" s="4">
        <f t="shared" si="7"/>
        <v>10790</v>
      </c>
      <c r="K71" t="s">
        <v>19</v>
      </c>
      <c r="L71" s="1">
        <v>42737</v>
      </c>
      <c r="M71" s="1">
        <v>43098</v>
      </c>
      <c r="N71" t="s">
        <v>27</v>
      </c>
      <c r="O71" t="s">
        <v>2141</v>
      </c>
    </row>
    <row r="72" spans="1:15" x14ac:dyDescent="0.25">
      <c r="A72" t="s">
        <v>12</v>
      </c>
      <c r="B72" t="s">
        <v>194</v>
      </c>
      <c r="C72" t="s">
        <v>100</v>
      </c>
      <c r="D72" s="3" t="s">
        <v>200</v>
      </c>
      <c r="E72" t="s">
        <v>67</v>
      </c>
      <c r="F72" t="s">
        <v>364</v>
      </c>
      <c r="G72" s="3" t="s">
        <v>200</v>
      </c>
      <c r="H72">
        <v>40</v>
      </c>
      <c r="I72" s="5">
        <f t="shared" si="0"/>
        <v>93.5</v>
      </c>
      <c r="J72" s="4">
        <f t="shared" si="7"/>
        <v>3740</v>
      </c>
      <c r="K72" t="s">
        <v>19</v>
      </c>
      <c r="L72" s="1">
        <v>42737</v>
      </c>
      <c r="M72" s="1">
        <v>43098</v>
      </c>
      <c r="N72" t="s">
        <v>20</v>
      </c>
      <c r="O72" t="s">
        <v>1777</v>
      </c>
    </row>
    <row r="73" spans="1:15" x14ac:dyDescent="0.25">
      <c r="A73" t="s">
        <v>12</v>
      </c>
      <c r="B73" t="s">
        <v>195</v>
      </c>
      <c r="C73" t="s">
        <v>100</v>
      </c>
      <c r="D73" s="3" t="s">
        <v>201</v>
      </c>
      <c r="E73" t="s">
        <v>67</v>
      </c>
      <c r="F73" t="s">
        <v>364</v>
      </c>
      <c r="G73" s="3" t="s">
        <v>201</v>
      </c>
      <c r="H73">
        <v>6</v>
      </c>
      <c r="I73" s="5">
        <f t="shared" si="0"/>
        <v>93.5</v>
      </c>
      <c r="J73" s="4">
        <f t="shared" si="7"/>
        <v>561</v>
      </c>
      <c r="K73" t="s">
        <v>19</v>
      </c>
      <c r="L73" s="1">
        <v>42737</v>
      </c>
      <c r="M73" s="1">
        <v>43098</v>
      </c>
      <c r="N73" t="s">
        <v>29</v>
      </c>
      <c r="O73" t="s">
        <v>1065</v>
      </c>
    </row>
    <row r="74" spans="1:15" x14ac:dyDescent="0.25">
      <c r="A74" t="s">
        <v>12</v>
      </c>
      <c r="B74" t="s">
        <v>196</v>
      </c>
      <c r="C74" t="s">
        <v>100</v>
      </c>
      <c r="D74" s="3" t="s">
        <v>202</v>
      </c>
      <c r="E74" t="s">
        <v>67</v>
      </c>
      <c r="F74" t="s">
        <v>364</v>
      </c>
      <c r="G74" s="3" t="s">
        <v>202</v>
      </c>
      <c r="H74">
        <v>43</v>
      </c>
      <c r="I74" s="5">
        <f t="shared" si="0"/>
        <v>74.2</v>
      </c>
      <c r="J74" s="4">
        <f t="shared" si="7"/>
        <v>3190.6</v>
      </c>
      <c r="K74" t="s">
        <v>19</v>
      </c>
      <c r="L74" s="1">
        <v>42737</v>
      </c>
      <c r="M74" s="1">
        <v>43098</v>
      </c>
      <c r="N74" t="s">
        <v>164</v>
      </c>
      <c r="O74" t="s">
        <v>1064</v>
      </c>
    </row>
    <row r="75" spans="1:15" x14ac:dyDescent="0.25">
      <c r="A75" t="s">
        <v>12</v>
      </c>
      <c r="B75" t="s">
        <v>197</v>
      </c>
      <c r="C75" t="s">
        <v>100</v>
      </c>
      <c r="D75" s="3" t="s">
        <v>203</v>
      </c>
      <c r="E75" t="s">
        <v>67</v>
      </c>
      <c r="F75" t="s">
        <v>364</v>
      </c>
      <c r="G75" s="3" t="s">
        <v>203</v>
      </c>
      <c r="H75">
        <v>43</v>
      </c>
      <c r="I75" s="5">
        <f t="shared" ref="I75:I150" si="9">IF(K75="AGG",IF(H75&gt;0,J75/H75,0),SUMIF(JAHRKURZZS,CONCATENATE(YEAR(M75),N75),JAHRUSRATES))</f>
        <v>74.2</v>
      </c>
      <c r="J75" s="4">
        <f t="shared" si="7"/>
        <v>3190.6</v>
      </c>
      <c r="K75" t="s">
        <v>19</v>
      </c>
      <c r="L75" s="1">
        <v>42737</v>
      </c>
      <c r="M75" s="1">
        <v>43098</v>
      </c>
      <c r="N75" t="s">
        <v>165</v>
      </c>
      <c r="O75" t="s">
        <v>1725</v>
      </c>
    </row>
    <row r="76" spans="1:15" x14ac:dyDescent="0.25">
      <c r="A76" t="s">
        <v>12</v>
      </c>
      <c r="B76" t="s">
        <v>198</v>
      </c>
      <c r="C76" t="s">
        <v>100</v>
      </c>
      <c r="D76" s="3" t="s">
        <v>204</v>
      </c>
      <c r="E76" t="s">
        <v>67</v>
      </c>
      <c r="F76" t="s">
        <v>364</v>
      </c>
      <c r="G76" s="3" t="s">
        <v>204</v>
      </c>
      <c r="H76">
        <v>99</v>
      </c>
      <c r="I76" s="5">
        <f t="shared" si="9"/>
        <v>74.2</v>
      </c>
      <c r="J76" s="4">
        <f t="shared" si="7"/>
        <v>7345.8</v>
      </c>
      <c r="K76" t="s">
        <v>19</v>
      </c>
      <c r="L76" s="1">
        <v>42737</v>
      </c>
      <c r="M76" s="1">
        <v>43098</v>
      </c>
      <c r="N76" t="s">
        <v>166</v>
      </c>
      <c r="O76" t="s">
        <v>1052</v>
      </c>
    </row>
    <row r="77" spans="1:15" x14ac:dyDescent="0.25">
      <c r="A77" t="s">
        <v>12</v>
      </c>
      <c r="B77" t="s">
        <v>482</v>
      </c>
      <c r="C77" t="s">
        <v>100</v>
      </c>
      <c r="D77" s="3" t="s">
        <v>483</v>
      </c>
      <c r="E77" t="s">
        <v>67</v>
      </c>
      <c r="F77" t="s">
        <v>364</v>
      </c>
      <c r="G77" s="3" t="s">
        <v>483</v>
      </c>
      <c r="H77">
        <v>0</v>
      </c>
      <c r="I77" s="5">
        <f t="shared" si="9"/>
        <v>62.3</v>
      </c>
      <c r="J77" s="4">
        <f t="shared" si="7"/>
        <v>0</v>
      </c>
      <c r="K77" t="s">
        <v>19</v>
      </c>
      <c r="L77" s="1">
        <v>42737</v>
      </c>
      <c r="M77" s="1">
        <v>43098</v>
      </c>
      <c r="N77" t="s">
        <v>25</v>
      </c>
      <c r="O77" t="s">
        <v>510</v>
      </c>
    </row>
    <row r="78" spans="1:15" x14ac:dyDescent="0.25">
      <c r="A78" t="s">
        <v>12</v>
      </c>
      <c r="B78" t="s">
        <v>674</v>
      </c>
      <c r="C78" t="s">
        <v>100</v>
      </c>
      <c r="D78" s="3" t="s">
        <v>675</v>
      </c>
      <c r="E78" t="s">
        <v>67</v>
      </c>
      <c r="F78" t="s">
        <v>364</v>
      </c>
      <c r="G78" s="3" t="s">
        <v>675</v>
      </c>
      <c r="H78">
        <v>0</v>
      </c>
      <c r="I78" s="5">
        <f t="shared" si="9"/>
        <v>93.5</v>
      </c>
      <c r="J78" s="4">
        <f t="shared" si="7"/>
        <v>0</v>
      </c>
      <c r="K78" t="s">
        <v>19</v>
      </c>
      <c r="L78" s="1">
        <v>42737</v>
      </c>
      <c r="M78" s="1">
        <v>43098</v>
      </c>
      <c r="N78" t="s">
        <v>123</v>
      </c>
      <c r="O78" t="s">
        <v>1806</v>
      </c>
    </row>
    <row r="79" spans="1:15" x14ac:dyDescent="0.25">
      <c r="A79" t="s">
        <v>12</v>
      </c>
      <c r="B79" t="s">
        <v>1752</v>
      </c>
      <c r="C79" t="s">
        <v>100</v>
      </c>
      <c r="D79" s="3" t="s">
        <v>1753</v>
      </c>
      <c r="E79" t="s">
        <v>67</v>
      </c>
      <c r="F79" t="s">
        <v>364</v>
      </c>
      <c r="G79" s="3" t="s">
        <v>1753</v>
      </c>
      <c r="H79">
        <v>0</v>
      </c>
      <c r="I79" s="5">
        <f t="shared" ref="I79" si="10">IF(K79="AGG",IF(H79&gt;0,J79/H79,0),SUMIF(JAHRKURZZS,CONCATENATE(YEAR(M79),N79),JAHRUSRATES))</f>
        <v>74.2</v>
      </c>
      <c r="J79" s="4">
        <f t="shared" si="7"/>
        <v>0</v>
      </c>
      <c r="K79" t="s">
        <v>19</v>
      </c>
      <c r="L79" s="1">
        <v>42737</v>
      </c>
      <c r="M79" s="1">
        <v>43098</v>
      </c>
      <c r="N79" t="s">
        <v>1042</v>
      </c>
      <c r="O79" t="s">
        <v>1799</v>
      </c>
    </row>
    <row r="80" spans="1:15" x14ac:dyDescent="0.25">
      <c r="A80" t="s">
        <v>12</v>
      </c>
      <c r="B80" t="s">
        <v>101</v>
      </c>
      <c r="C80" t="s">
        <v>93</v>
      </c>
      <c r="D80" s="3" t="s">
        <v>106</v>
      </c>
      <c r="E80" t="s">
        <v>47</v>
      </c>
      <c r="F80" t="s">
        <v>365</v>
      </c>
      <c r="G80" s="3" t="s">
        <v>106</v>
      </c>
      <c r="H80">
        <f>SUMIF(C:C,B80,H:H)</f>
        <v>135</v>
      </c>
      <c r="I80" s="5">
        <f t="shared" si="9"/>
        <v>89.64</v>
      </c>
      <c r="J80" s="4">
        <f t="shared" si="7"/>
        <v>12101.4</v>
      </c>
      <c r="K80" t="s">
        <v>353</v>
      </c>
      <c r="L80" s="1">
        <v>42737</v>
      </c>
      <c r="M80" s="1">
        <v>43098</v>
      </c>
      <c r="O80" t="s">
        <v>412</v>
      </c>
    </row>
    <row r="81" spans="1:15" x14ac:dyDescent="0.25">
      <c r="A81" t="s">
        <v>12</v>
      </c>
      <c r="B81" t="s">
        <v>205</v>
      </c>
      <c r="C81" t="s">
        <v>101</v>
      </c>
      <c r="D81" s="3" t="s">
        <v>209</v>
      </c>
      <c r="E81" t="s">
        <v>67</v>
      </c>
      <c r="F81" t="s">
        <v>365</v>
      </c>
      <c r="G81" s="3" t="s">
        <v>209</v>
      </c>
      <c r="H81">
        <v>67</v>
      </c>
      <c r="I81" s="5">
        <f t="shared" si="9"/>
        <v>93.5</v>
      </c>
      <c r="J81" s="4">
        <f t="shared" si="7"/>
        <v>6264.5</v>
      </c>
      <c r="K81" t="s">
        <v>19</v>
      </c>
      <c r="L81" s="1">
        <v>42737</v>
      </c>
      <c r="M81" s="1">
        <v>43098</v>
      </c>
      <c r="N81" t="s">
        <v>20</v>
      </c>
      <c r="O81" t="s">
        <v>2171</v>
      </c>
    </row>
    <row r="82" spans="1:15" x14ac:dyDescent="0.25">
      <c r="A82" t="s">
        <v>12</v>
      </c>
      <c r="B82" t="s">
        <v>206</v>
      </c>
      <c r="C82" t="s">
        <v>101</v>
      </c>
      <c r="D82" s="3" t="s">
        <v>210</v>
      </c>
      <c r="E82" t="s">
        <v>67</v>
      </c>
      <c r="F82" t="s">
        <v>365</v>
      </c>
      <c r="G82" s="3" t="s">
        <v>210</v>
      </c>
      <c r="H82">
        <v>3</v>
      </c>
      <c r="I82" s="5">
        <f t="shared" si="9"/>
        <v>93.5</v>
      </c>
      <c r="J82" s="4">
        <f t="shared" si="7"/>
        <v>280.5</v>
      </c>
      <c r="K82" t="s">
        <v>19</v>
      </c>
      <c r="L82" s="1">
        <v>42737</v>
      </c>
      <c r="M82" s="1">
        <v>43098</v>
      </c>
      <c r="N82" t="s">
        <v>29</v>
      </c>
      <c r="O82" t="s">
        <v>2172</v>
      </c>
    </row>
    <row r="83" spans="1:15" x14ac:dyDescent="0.25">
      <c r="A83" t="s">
        <v>12</v>
      </c>
      <c r="B83" t="s">
        <v>207</v>
      </c>
      <c r="C83" t="s">
        <v>101</v>
      </c>
      <c r="D83" s="3" t="s">
        <v>211</v>
      </c>
      <c r="E83" t="s">
        <v>67</v>
      </c>
      <c r="F83" t="s">
        <v>365</v>
      </c>
      <c r="G83" s="3" t="s">
        <v>211</v>
      </c>
      <c r="H83">
        <v>38</v>
      </c>
      <c r="I83" s="5">
        <f t="shared" si="9"/>
        <v>93.5</v>
      </c>
      <c r="J83" s="4">
        <f t="shared" si="7"/>
        <v>3553</v>
      </c>
      <c r="K83" t="s">
        <v>19</v>
      </c>
      <c r="L83" s="1">
        <v>42737</v>
      </c>
      <c r="M83" s="1">
        <v>43098</v>
      </c>
      <c r="N83" t="s">
        <v>123</v>
      </c>
      <c r="O83" t="s">
        <v>1028</v>
      </c>
    </row>
    <row r="84" spans="1:15" x14ac:dyDescent="0.25">
      <c r="A84" t="s">
        <v>12</v>
      </c>
      <c r="B84" t="s">
        <v>208</v>
      </c>
      <c r="C84" t="s">
        <v>101</v>
      </c>
      <c r="D84" s="3" t="s">
        <v>212</v>
      </c>
      <c r="E84" t="s">
        <v>67</v>
      </c>
      <c r="F84" t="s">
        <v>365</v>
      </c>
      <c r="G84" s="3" t="s">
        <v>212</v>
      </c>
      <c r="H84">
        <v>27</v>
      </c>
      <c r="I84" s="5">
        <f t="shared" si="9"/>
        <v>74.2</v>
      </c>
      <c r="J84" s="4">
        <f t="shared" si="7"/>
        <v>2003.4</v>
      </c>
      <c r="K84" t="s">
        <v>19</v>
      </c>
      <c r="L84" s="1">
        <v>42737</v>
      </c>
      <c r="M84" s="1">
        <v>43098</v>
      </c>
      <c r="N84" t="s">
        <v>166</v>
      </c>
      <c r="O84" t="s">
        <v>1046</v>
      </c>
    </row>
    <row r="85" spans="1:15" x14ac:dyDescent="0.25">
      <c r="A85" t="s">
        <v>12</v>
      </c>
      <c r="B85" t="s">
        <v>484</v>
      </c>
      <c r="C85" t="s">
        <v>101</v>
      </c>
      <c r="D85" s="3" t="s">
        <v>485</v>
      </c>
      <c r="E85" t="s">
        <v>67</v>
      </c>
      <c r="F85" t="s">
        <v>365</v>
      </c>
      <c r="G85" s="3" t="s">
        <v>485</v>
      </c>
      <c r="H85">
        <v>0</v>
      </c>
      <c r="I85" s="5">
        <f t="shared" si="9"/>
        <v>74.2</v>
      </c>
      <c r="J85" s="4">
        <f t="shared" si="7"/>
        <v>0</v>
      </c>
      <c r="K85" t="s">
        <v>19</v>
      </c>
      <c r="L85" s="1">
        <v>42737</v>
      </c>
      <c r="M85" s="1">
        <v>43098</v>
      </c>
      <c r="N85" t="s">
        <v>164</v>
      </c>
      <c r="O85" t="s">
        <v>2173</v>
      </c>
    </row>
    <row r="86" spans="1:15" ht="47.25" x14ac:dyDescent="0.25">
      <c r="A86" t="s">
        <v>12</v>
      </c>
      <c r="B86" t="s">
        <v>102</v>
      </c>
      <c r="C86" t="s">
        <v>93</v>
      </c>
      <c r="D86" s="3" t="s">
        <v>107</v>
      </c>
      <c r="E86" t="s">
        <v>47</v>
      </c>
      <c r="F86" t="s">
        <v>366</v>
      </c>
      <c r="G86" s="3" t="s">
        <v>38</v>
      </c>
      <c r="H86">
        <f>SUMIF(C:C,B86,H:H)</f>
        <v>58</v>
      </c>
      <c r="I86" s="5">
        <f t="shared" si="9"/>
        <v>102.53879310344826</v>
      </c>
      <c r="J86" s="4">
        <f t="shared" si="7"/>
        <v>5947.2499999999991</v>
      </c>
      <c r="K86" t="s">
        <v>353</v>
      </c>
      <c r="L86" s="1">
        <v>42737</v>
      </c>
      <c r="M86" s="1">
        <v>43098</v>
      </c>
      <c r="O86" t="s">
        <v>413</v>
      </c>
    </row>
    <row r="87" spans="1:15" x14ac:dyDescent="0.25">
      <c r="A87" t="s">
        <v>12</v>
      </c>
      <c r="B87" t="s">
        <v>422</v>
      </c>
      <c r="C87" t="s">
        <v>102</v>
      </c>
      <c r="D87" s="3" t="s">
        <v>213</v>
      </c>
      <c r="E87" t="s">
        <v>67</v>
      </c>
      <c r="F87" t="s">
        <v>366</v>
      </c>
      <c r="G87" s="3" t="s">
        <v>213</v>
      </c>
      <c r="H87">
        <v>22</v>
      </c>
      <c r="I87" s="5">
        <f t="shared" si="9"/>
        <v>134.875</v>
      </c>
      <c r="J87" s="4">
        <f t="shared" si="7"/>
        <v>2967.25</v>
      </c>
      <c r="K87" t="s">
        <v>19</v>
      </c>
      <c r="L87" s="1">
        <v>42737</v>
      </c>
      <c r="M87" s="1">
        <v>43098</v>
      </c>
      <c r="N87" t="s">
        <v>27</v>
      </c>
      <c r="O87" t="s">
        <v>1058</v>
      </c>
    </row>
    <row r="88" spans="1:15" x14ac:dyDescent="0.25">
      <c r="A88" t="s">
        <v>12</v>
      </c>
      <c r="B88" t="s">
        <v>423</v>
      </c>
      <c r="C88" t="s">
        <v>102</v>
      </c>
      <c r="D88" s="3" t="s">
        <v>214</v>
      </c>
      <c r="E88" t="s">
        <v>67</v>
      </c>
      <c r="F88" t="s">
        <v>366</v>
      </c>
      <c r="G88" s="3" t="s">
        <v>214</v>
      </c>
      <c r="H88">
        <v>14</v>
      </c>
      <c r="I88" s="5">
        <f t="shared" si="9"/>
        <v>93.5</v>
      </c>
      <c r="J88" s="4">
        <f t="shared" si="7"/>
        <v>1309</v>
      </c>
      <c r="K88" t="s">
        <v>19</v>
      </c>
      <c r="L88" s="1">
        <v>42737</v>
      </c>
      <c r="M88" s="1">
        <v>43098</v>
      </c>
      <c r="N88" t="s">
        <v>20</v>
      </c>
      <c r="O88" t="s">
        <v>1046</v>
      </c>
    </row>
    <row r="89" spans="1:15" x14ac:dyDescent="0.25">
      <c r="A89" t="s">
        <v>12</v>
      </c>
      <c r="B89" t="s">
        <v>424</v>
      </c>
      <c r="C89" t="s">
        <v>102</v>
      </c>
      <c r="D89" s="3" t="s">
        <v>215</v>
      </c>
      <c r="E89" t="s">
        <v>67</v>
      </c>
      <c r="F89" t="s">
        <v>366</v>
      </c>
      <c r="G89" s="3" t="s">
        <v>215</v>
      </c>
      <c r="H89">
        <v>2</v>
      </c>
      <c r="I89" s="5">
        <f t="shared" si="9"/>
        <v>93.5</v>
      </c>
      <c r="J89" s="4">
        <f t="shared" si="7"/>
        <v>187</v>
      </c>
      <c r="K89" t="s">
        <v>19</v>
      </c>
      <c r="L89" s="1">
        <v>42737</v>
      </c>
      <c r="M89" s="1">
        <v>43098</v>
      </c>
      <c r="N89" t="s">
        <v>29</v>
      </c>
      <c r="O89" t="s">
        <v>491</v>
      </c>
    </row>
    <row r="90" spans="1:15" x14ac:dyDescent="0.25">
      <c r="A90" t="s">
        <v>12</v>
      </c>
      <c r="B90" t="s">
        <v>425</v>
      </c>
      <c r="C90" t="s">
        <v>102</v>
      </c>
      <c r="D90" s="3" t="s">
        <v>216</v>
      </c>
      <c r="E90" t="s">
        <v>67</v>
      </c>
      <c r="F90" t="s">
        <v>366</v>
      </c>
      <c r="G90" s="3" t="s">
        <v>216</v>
      </c>
      <c r="H90">
        <v>7</v>
      </c>
      <c r="I90" s="5">
        <f t="shared" si="9"/>
        <v>74.2</v>
      </c>
      <c r="J90" s="4">
        <f t="shared" si="7"/>
        <v>519.4</v>
      </c>
      <c r="K90" t="s">
        <v>19</v>
      </c>
      <c r="L90" s="1">
        <v>42737</v>
      </c>
      <c r="M90" s="1">
        <v>43098</v>
      </c>
      <c r="N90" t="s">
        <v>164</v>
      </c>
      <c r="O90" t="s">
        <v>1053</v>
      </c>
    </row>
    <row r="91" spans="1:15" x14ac:dyDescent="0.25">
      <c r="A91" t="s">
        <v>12</v>
      </c>
      <c r="B91" t="s">
        <v>426</v>
      </c>
      <c r="C91" t="s">
        <v>102</v>
      </c>
      <c r="D91" s="3" t="s">
        <v>217</v>
      </c>
      <c r="E91" t="s">
        <v>67</v>
      </c>
      <c r="F91" t="s">
        <v>366</v>
      </c>
      <c r="G91" s="3" t="s">
        <v>217</v>
      </c>
      <c r="H91">
        <v>7</v>
      </c>
      <c r="I91" s="5">
        <f t="shared" si="9"/>
        <v>74.2</v>
      </c>
      <c r="J91" s="4">
        <f t="shared" si="7"/>
        <v>519.4</v>
      </c>
      <c r="K91" t="s">
        <v>19</v>
      </c>
      <c r="L91" s="1">
        <v>42737</v>
      </c>
      <c r="M91" s="1">
        <v>43098</v>
      </c>
      <c r="N91" t="s">
        <v>165</v>
      </c>
      <c r="O91" t="s">
        <v>1054</v>
      </c>
    </row>
    <row r="92" spans="1:15" x14ac:dyDescent="0.25">
      <c r="A92" t="s">
        <v>12</v>
      </c>
      <c r="B92" t="s">
        <v>427</v>
      </c>
      <c r="C92" t="s">
        <v>102</v>
      </c>
      <c r="D92" s="3" t="s">
        <v>218</v>
      </c>
      <c r="E92" t="s">
        <v>67</v>
      </c>
      <c r="F92" t="s">
        <v>366</v>
      </c>
      <c r="G92" s="3" t="s">
        <v>218</v>
      </c>
      <c r="H92">
        <v>6</v>
      </c>
      <c r="I92" s="5">
        <f t="shared" si="9"/>
        <v>74.2</v>
      </c>
      <c r="J92" s="4">
        <f t="shared" si="7"/>
        <v>445.20000000000005</v>
      </c>
      <c r="K92" t="s">
        <v>19</v>
      </c>
      <c r="L92" s="1">
        <v>42737</v>
      </c>
      <c r="M92" s="1">
        <v>43098</v>
      </c>
      <c r="N92" t="s">
        <v>166</v>
      </c>
      <c r="O92" t="s">
        <v>1046</v>
      </c>
    </row>
    <row r="93" spans="1:15" ht="18" customHeight="1" x14ac:dyDescent="0.25">
      <c r="A93" t="s">
        <v>12</v>
      </c>
      <c r="B93" t="s">
        <v>103</v>
      </c>
      <c r="C93" t="s">
        <v>93</v>
      </c>
      <c r="D93" s="3" t="s">
        <v>108</v>
      </c>
      <c r="E93" t="s">
        <v>47</v>
      </c>
      <c r="F93" t="s">
        <v>367</v>
      </c>
      <c r="G93" s="3" t="s">
        <v>108</v>
      </c>
      <c r="H93">
        <f>SUMIF(C:C,B93,H:H)</f>
        <v>110</v>
      </c>
      <c r="I93" s="5">
        <f t="shared" si="9"/>
        <v>89.442727272727282</v>
      </c>
      <c r="J93" s="4">
        <f t="shared" ref="J93:J124" si="11">IF(K93="AGG",SUMIF(C:C,B93,J:J),IF(N93&lt;&gt;"",H93*I93,"???FIXWERT???"))</f>
        <v>9838.7000000000007</v>
      </c>
      <c r="K93" t="s">
        <v>353</v>
      </c>
      <c r="L93" s="1">
        <v>42737</v>
      </c>
      <c r="M93" s="1">
        <v>43098</v>
      </c>
      <c r="O93" s="3" t="s">
        <v>419</v>
      </c>
    </row>
    <row r="94" spans="1:15" x14ac:dyDescent="0.25">
      <c r="A94" t="s">
        <v>12</v>
      </c>
      <c r="B94" t="s">
        <v>219</v>
      </c>
      <c r="C94" t="s">
        <v>103</v>
      </c>
      <c r="D94" s="3" t="s">
        <v>225</v>
      </c>
      <c r="E94" t="s">
        <v>67</v>
      </c>
      <c r="F94" t="s">
        <v>367</v>
      </c>
      <c r="G94" s="3" t="s">
        <v>225</v>
      </c>
      <c r="H94">
        <v>20</v>
      </c>
      <c r="I94" s="5">
        <f t="shared" si="9"/>
        <v>134.875</v>
      </c>
      <c r="J94" s="4">
        <f t="shared" si="11"/>
        <v>2697.5</v>
      </c>
      <c r="K94" t="s">
        <v>19</v>
      </c>
      <c r="L94" s="1">
        <v>42737</v>
      </c>
      <c r="M94" s="1">
        <v>43098</v>
      </c>
      <c r="N94" t="s">
        <v>27</v>
      </c>
      <c r="O94" t="s">
        <v>1809</v>
      </c>
    </row>
    <row r="95" spans="1:15" x14ac:dyDescent="0.25">
      <c r="A95" t="s">
        <v>12</v>
      </c>
      <c r="B95" t="s">
        <v>220</v>
      </c>
      <c r="C95" t="s">
        <v>103</v>
      </c>
      <c r="D95" s="3" t="s">
        <v>226</v>
      </c>
      <c r="E95" t="s">
        <v>67</v>
      </c>
      <c r="F95" t="s">
        <v>367</v>
      </c>
      <c r="G95" s="3" t="s">
        <v>226</v>
      </c>
      <c r="H95">
        <v>21</v>
      </c>
      <c r="I95" s="5">
        <f t="shared" si="9"/>
        <v>93.5</v>
      </c>
      <c r="J95" s="4">
        <f t="shared" si="11"/>
        <v>1963.5</v>
      </c>
      <c r="K95" t="s">
        <v>19</v>
      </c>
      <c r="L95" s="1">
        <v>42737</v>
      </c>
      <c r="M95" s="1">
        <v>43098</v>
      </c>
      <c r="N95" t="s">
        <v>20</v>
      </c>
      <c r="O95" t="s">
        <v>1778</v>
      </c>
    </row>
    <row r="96" spans="1:15" x14ac:dyDescent="0.25">
      <c r="A96" t="s">
        <v>12</v>
      </c>
      <c r="B96" t="s">
        <v>221</v>
      </c>
      <c r="C96" t="s">
        <v>103</v>
      </c>
      <c r="D96" s="3" t="s">
        <v>227</v>
      </c>
      <c r="E96" t="s">
        <v>67</v>
      </c>
      <c r="F96" t="s">
        <v>367</v>
      </c>
      <c r="G96" s="3" t="s">
        <v>227</v>
      </c>
      <c r="H96">
        <v>3</v>
      </c>
      <c r="I96" s="5">
        <f t="shared" si="9"/>
        <v>93.5</v>
      </c>
      <c r="J96" s="4">
        <f t="shared" si="11"/>
        <v>280.5</v>
      </c>
      <c r="K96" t="s">
        <v>19</v>
      </c>
      <c r="L96" s="1">
        <v>42737</v>
      </c>
      <c r="M96" s="1">
        <v>43098</v>
      </c>
      <c r="N96" t="s">
        <v>29</v>
      </c>
      <c r="O96" t="s">
        <v>491</v>
      </c>
    </row>
    <row r="97" spans="1:15" x14ac:dyDescent="0.25">
      <c r="A97" t="s">
        <v>12</v>
      </c>
      <c r="B97" t="s">
        <v>222</v>
      </c>
      <c r="C97" t="s">
        <v>103</v>
      </c>
      <c r="D97" s="3" t="s">
        <v>228</v>
      </c>
      <c r="E97" t="s">
        <v>67</v>
      </c>
      <c r="F97" t="s">
        <v>367</v>
      </c>
      <c r="G97" s="3" t="s">
        <v>228</v>
      </c>
      <c r="H97">
        <v>13</v>
      </c>
      <c r="I97" s="5">
        <f t="shared" si="9"/>
        <v>74.2</v>
      </c>
      <c r="J97" s="4">
        <f t="shared" si="11"/>
        <v>964.6</v>
      </c>
      <c r="K97" t="s">
        <v>19</v>
      </c>
      <c r="L97" s="1">
        <v>42737</v>
      </c>
      <c r="M97" s="1">
        <v>43098</v>
      </c>
      <c r="N97" t="s">
        <v>164</v>
      </c>
      <c r="O97" t="s">
        <v>1728</v>
      </c>
    </row>
    <row r="98" spans="1:15" x14ac:dyDescent="0.25">
      <c r="A98" t="s">
        <v>12</v>
      </c>
      <c r="B98" t="s">
        <v>223</v>
      </c>
      <c r="C98" t="s">
        <v>103</v>
      </c>
      <c r="D98" s="3" t="s">
        <v>229</v>
      </c>
      <c r="E98" t="s">
        <v>67</v>
      </c>
      <c r="F98" t="s">
        <v>367</v>
      </c>
      <c r="G98" s="3" t="s">
        <v>229</v>
      </c>
      <c r="H98">
        <v>13</v>
      </c>
      <c r="I98" s="5">
        <f t="shared" si="9"/>
        <v>74.2</v>
      </c>
      <c r="J98" s="4">
        <f t="shared" si="11"/>
        <v>964.6</v>
      </c>
      <c r="K98" t="s">
        <v>19</v>
      </c>
      <c r="L98" s="1">
        <v>42737</v>
      </c>
      <c r="M98" s="1">
        <v>43098</v>
      </c>
      <c r="N98" t="s">
        <v>165</v>
      </c>
      <c r="O98" t="s">
        <v>507</v>
      </c>
    </row>
    <row r="99" spans="1:15" x14ac:dyDescent="0.25">
      <c r="A99" t="s">
        <v>12</v>
      </c>
      <c r="B99" t="s">
        <v>224</v>
      </c>
      <c r="C99" t="s">
        <v>103</v>
      </c>
      <c r="D99" s="3" t="s">
        <v>230</v>
      </c>
      <c r="E99" t="s">
        <v>67</v>
      </c>
      <c r="F99" t="s">
        <v>367</v>
      </c>
      <c r="G99" s="3" t="s">
        <v>230</v>
      </c>
      <c r="H99">
        <v>40</v>
      </c>
      <c r="I99" s="5">
        <f t="shared" si="9"/>
        <v>74.2</v>
      </c>
      <c r="J99" s="4">
        <f t="shared" si="11"/>
        <v>2968</v>
      </c>
      <c r="K99" t="s">
        <v>19</v>
      </c>
      <c r="L99" s="1">
        <v>42737</v>
      </c>
      <c r="M99" s="1">
        <v>43098</v>
      </c>
      <c r="N99" t="s">
        <v>166</v>
      </c>
      <c r="O99" t="s">
        <v>509</v>
      </c>
    </row>
    <row r="100" spans="1:15" ht="31.5" x14ac:dyDescent="0.25">
      <c r="A100" t="s">
        <v>12</v>
      </c>
      <c r="B100" t="s">
        <v>398</v>
      </c>
      <c r="C100" t="s">
        <v>93</v>
      </c>
      <c r="D100" s="3" t="s">
        <v>399</v>
      </c>
      <c r="E100" t="s">
        <v>47</v>
      </c>
      <c r="F100" t="s">
        <v>400</v>
      </c>
      <c r="G100" s="3" t="s">
        <v>401</v>
      </c>
      <c r="H100">
        <v>0</v>
      </c>
      <c r="I100" s="5">
        <f t="shared" si="9"/>
        <v>0</v>
      </c>
      <c r="J100" s="4">
        <f t="shared" si="11"/>
        <v>0</v>
      </c>
      <c r="K100" t="s">
        <v>353</v>
      </c>
      <c r="L100" s="1">
        <v>42737</v>
      </c>
      <c r="M100" s="1">
        <v>42766</v>
      </c>
      <c r="O100" t="s">
        <v>355</v>
      </c>
    </row>
    <row r="101" spans="1:15" x14ac:dyDescent="0.25">
      <c r="A101" t="s">
        <v>12</v>
      </c>
      <c r="B101" t="s">
        <v>486</v>
      </c>
      <c r="C101" t="s">
        <v>398</v>
      </c>
      <c r="D101" s="3" t="s">
        <v>487</v>
      </c>
      <c r="E101" t="s">
        <v>67</v>
      </c>
      <c r="F101" t="s">
        <v>400</v>
      </c>
      <c r="G101" s="3" t="s">
        <v>488</v>
      </c>
      <c r="H101">
        <v>0</v>
      </c>
      <c r="I101" s="5">
        <f t="shared" si="9"/>
        <v>74.2</v>
      </c>
      <c r="J101" s="4">
        <f t="shared" si="11"/>
        <v>0</v>
      </c>
      <c r="K101" t="s">
        <v>402</v>
      </c>
      <c r="L101" s="1">
        <v>42737</v>
      </c>
      <c r="M101" s="1">
        <v>42766</v>
      </c>
      <c r="N101" t="s">
        <v>166</v>
      </c>
      <c r="O101" t="s">
        <v>2174</v>
      </c>
    </row>
    <row r="102" spans="1:15" x14ac:dyDescent="0.25">
      <c r="A102" t="s">
        <v>12</v>
      </c>
      <c r="B102" t="s">
        <v>109</v>
      </c>
      <c r="C102" t="s">
        <v>13</v>
      </c>
      <c r="D102" s="3" t="s">
        <v>117</v>
      </c>
      <c r="E102" t="s">
        <v>24</v>
      </c>
      <c r="F102" t="s">
        <v>368</v>
      </c>
      <c r="H102">
        <f>SUMIF(C:C,B102,H:H)</f>
        <v>1195</v>
      </c>
      <c r="I102" s="5">
        <f t="shared" si="9"/>
        <v>88.935251046025101</v>
      </c>
      <c r="J102" s="4">
        <f t="shared" si="11"/>
        <v>106277.625</v>
      </c>
      <c r="K102" t="s">
        <v>353</v>
      </c>
      <c r="L102" s="1">
        <v>42767</v>
      </c>
      <c r="M102" s="1">
        <v>43098</v>
      </c>
      <c r="O102" t="s">
        <v>355</v>
      </c>
    </row>
    <row r="103" spans="1:15" ht="31.5" x14ac:dyDescent="0.25">
      <c r="A103" t="s">
        <v>12</v>
      </c>
      <c r="B103" t="s">
        <v>110</v>
      </c>
      <c r="C103" t="s">
        <v>109</v>
      </c>
      <c r="D103" s="3" t="s">
        <v>403</v>
      </c>
      <c r="E103" t="s">
        <v>47</v>
      </c>
      <c r="F103" t="s">
        <v>351</v>
      </c>
      <c r="G103" s="3" t="s">
        <v>39</v>
      </c>
      <c r="H103">
        <f>SUMIF(C:C,B103,H:H)</f>
        <v>820</v>
      </c>
      <c r="I103" s="5">
        <f t="shared" si="9"/>
        <v>89.23</v>
      </c>
      <c r="J103" s="4">
        <f t="shared" si="11"/>
        <v>73168.600000000006</v>
      </c>
      <c r="K103" t="s">
        <v>353</v>
      </c>
      <c r="L103" s="1">
        <v>42767</v>
      </c>
      <c r="M103" s="1">
        <v>43098</v>
      </c>
      <c r="O103" t="s">
        <v>404</v>
      </c>
    </row>
    <row r="104" spans="1:15" x14ac:dyDescent="0.25">
      <c r="A104" t="s">
        <v>12</v>
      </c>
      <c r="B104" t="s">
        <v>231</v>
      </c>
      <c r="C104" t="s">
        <v>110</v>
      </c>
      <c r="D104" s="3" t="s">
        <v>448</v>
      </c>
      <c r="E104" t="s">
        <v>67</v>
      </c>
      <c r="F104" t="s">
        <v>351</v>
      </c>
      <c r="G104" s="3" t="s">
        <v>448</v>
      </c>
      <c r="H104">
        <v>164</v>
      </c>
      <c r="I104" s="5">
        <f t="shared" si="9"/>
        <v>134.875</v>
      </c>
      <c r="J104" s="4">
        <f t="shared" si="11"/>
        <v>22119.5</v>
      </c>
      <c r="K104" t="s">
        <v>19</v>
      </c>
      <c r="L104" s="1">
        <v>42767</v>
      </c>
      <c r="M104" s="1">
        <v>43098</v>
      </c>
      <c r="N104" t="s">
        <v>27</v>
      </c>
      <c r="O104" t="s">
        <v>2142</v>
      </c>
    </row>
    <row r="105" spans="1:15" x14ac:dyDescent="0.25">
      <c r="A105" t="s">
        <v>12</v>
      </c>
      <c r="B105" t="s">
        <v>232</v>
      </c>
      <c r="C105" t="s">
        <v>110</v>
      </c>
      <c r="D105" s="3" t="s">
        <v>449</v>
      </c>
      <c r="E105" t="s">
        <v>67</v>
      </c>
      <c r="F105" t="s">
        <v>351</v>
      </c>
      <c r="G105" s="3" t="s">
        <v>449</v>
      </c>
      <c r="H105">
        <v>41</v>
      </c>
      <c r="I105" s="5">
        <f t="shared" si="9"/>
        <v>93.5</v>
      </c>
      <c r="J105" s="4">
        <f t="shared" si="11"/>
        <v>3833.5</v>
      </c>
      <c r="K105" t="s">
        <v>19</v>
      </c>
      <c r="L105" s="1">
        <v>42767</v>
      </c>
      <c r="M105" s="1">
        <v>43098</v>
      </c>
      <c r="N105" t="s">
        <v>20</v>
      </c>
      <c r="O105" t="s">
        <v>1779</v>
      </c>
    </row>
    <row r="106" spans="1:15" x14ac:dyDescent="0.25">
      <c r="A106" t="s">
        <v>12</v>
      </c>
      <c r="B106" t="s">
        <v>233</v>
      </c>
      <c r="C106" t="s">
        <v>110</v>
      </c>
      <c r="D106" s="3" t="s">
        <v>450</v>
      </c>
      <c r="E106" t="s">
        <v>67</v>
      </c>
      <c r="F106" t="s">
        <v>351</v>
      </c>
      <c r="G106" s="3" t="s">
        <v>450</v>
      </c>
      <c r="H106">
        <v>82</v>
      </c>
      <c r="I106" s="5">
        <f t="shared" si="9"/>
        <v>93.5</v>
      </c>
      <c r="J106" s="4">
        <f t="shared" si="11"/>
        <v>7667</v>
      </c>
      <c r="K106" t="s">
        <v>19</v>
      </c>
      <c r="L106" s="1">
        <v>42767</v>
      </c>
      <c r="M106" s="1">
        <v>43098</v>
      </c>
      <c r="N106" t="s">
        <v>29</v>
      </c>
      <c r="O106" t="s">
        <v>1804</v>
      </c>
    </row>
    <row r="107" spans="1:15" x14ac:dyDescent="0.25">
      <c r="A107" t="s">
        <v>12</v>
      </c>
      <c r="B107" t="s">
        <v>234</v>
      </c>
      <c r="C107" t="s">
        <v>110</v>
      </c>
      <c r="D107" s="3" t="s">
        <v>451</v>
      </c>
      <c r="E107" t="s">
        <v>67</v>
      </c>
      <c r="F107" t="s">
        <v>351</v>
      </c>
      <c r="G107" s="3" t="s">
        <v>451</v>
      </c>
      <c r="H107">
        <v>287</v>
      </c>
      <c r="I107" s="5">
        <f t="shared" si="9"/>
        <v>74.2</v>
      </c>
      <c r="J107" s="4">
        <f t="shared" si="11"/>
        <v>21295.4</v>
      </c>
      <c r="K107" t="s">
        <v>19</v>
      </c>
      <c r="L107" s="1">
        <v>42767</v>
      </c>
      <c r="M107" s="1">
        <v>43098</v>
      </c>
      <c r="N107" t="s">
        <v>164</v>
      </c>
      <c r="O107" t="s">
        <v>1730</v>
      </c>
    </row>
    <row r="108" spans="1:15" x14ac:dyDescent="0.25">
      <c r="A108" t="s">
        <v>12</v>
      </c>
      <c r="B108" t="s">
        <v>235</v>
      </c>
      <c r="C108" t="s">
        <v>110</v>
      </c>
      <c r="D108" s="3" t="s">
        <v>452</v>
      </c>
      <c r="E108" t="s">
        <v>67</v>
      </c>
      <c r="F108" t="s">
        <v>351</v>
      </c>
      <c r="G108" s="3" t="s">
        <v>452</v>
      </c>
      <c r="H108">
        <v>246</v>
      </c>
      <c r="I108" s="5">
        <f t="shared" si="9"/>
        <v>74.2</v>
      </c>
      <c r="J108" s="4">
        <f t="shared" si="11"/>
        <v>18253.2</v>
      </c>
      <c r="K108" t="s">
        <v>19</v>
      </c>
      <c r="L108" s="1">
        <v>42767</v>
      </c>
      <c r="M108" s="1">
        <v>43098</v>
      </c>
      <c r="N108" t="s">
        <v>165</v>
      </c>
      <c r="O108" t="s">
        <v>1726</v>
      </c>
    </row>
    <row r="109" spans="1:15" x14ac:dyDescent="0.25">
      <c r="A109" t="s">
        <v>12</v>
      </c>
      <c r="B109" t="s">
        <v>1073</v>
      </c>
      <c r="C109" t="s">
        <v>110</v>
      </c>
      <c r="D109" s="3" t="s">
        <v>1075</v>
      </c>
      <c r="E109" t="s">
        <v>67</v>
      </c>
      <c r="F109" t="s">
        <v>351</v>
      </c>
      <c r="G109" s="3" t="s">
        <v>1075</v>
      </c>
      <c r="H109">
        <v>0</v>
      </c>
      <c r="I109" s="5">
        <f>IF(K109="AGG",IF(H109&gt;0,J109/H109,0),SUMIF(JAHRKURZZS,CONCATENATE(YEAR(M109),N109),JAHRUSRATES))</f>
        <v>74.2</v>
      </c>
      <c r="J109" s="4">
        <f t="shared" si="11"/>
        <v>0</v>
      </c>
      <c r="K109" t="s">
        <v>402</v>
      </c>
      <c r="L109" s="1">
        <v>42767</v>
      </c>
      <c r="M109" s="1">
        <v>43098</v>
      </c>
      <c r="N109" t="s">
        <v>165</v>
      </c>
      <c r="O109" t="s">
        <v>2137</v>
      </c>
    </row>
    <row r="110" spans="1:15" x14ac:dyDescent="0.25">
      <c r="A110" t="s">
        <v>12</v>
      </c>
      <c r="B110" t="s">
        <v>1074</v>
      </c>
      <c r="C110" t="s">
        <v>110</v>
      </c>
      <c r="D110" s="3" t="s">
        <v>1076</v>
      </c>
      <c r="E110" t="s">
        <v>67</v>
      </c>
      <c r="F110" t="s">
        <v>351</v>
      </c>
      <c r="G110" s="3" t="s">
        <v>1076</v>
      </c>
      <c r="H110">
        <v>0</v>
      </c>
      <c r="I110" s="5">
        <f>IF(K110="AGG",IF(H110&gt;0,J110/H110,0),SUMIF(JAHRKURZZS,CONCATENATE(YEAR(M110),N110),JAHRUSRATES))</f>
        <v>74.2</v>
      </c>
      <c r="J110" s="4">
        <f t="shared" si="11"/>
        <v>0</v>
      </c>
      <c r="K110" t="s">
        <v>402</v>
      </c>
      <c r="L110" s="1">
        <v>42767</v>
      </c>
      <c r="M110" s="1">
        <v>43098</v>
      </c>
      <c r="N110" t="s">
        <v>1042</v>
      </c>
      <c r="O110" t="s">
        <v>2138</v>
      </c>
    </row>
    <row r="111" spans="1:15" x14ac:dyDescent="0.25">
      <c r="A111" t="s">
        <v>12</v>
      </c>
      <c r="B111" t="s">
        <v>1077</v>
      </c>
      <c r="C111" t="s">
        <v>110</v>
      </c>
      <c r="D111" s="3" t="s">
        <v>1078</v>
      </c>
      <c r="E111" t="s">
        <v>67</v>
      </c>
      <c r="F111" t="s">
        <v>351</v>
      </c>
      <c r="G111" s="3" t="s">
        <v>1078</v>
      </c>
      <c r="H111">
        <v>0</v>
      </c>
      <c r="I111" s="5">
        <f>IF(K111="AGG",IF(H111&gt;0,J111/H111,0),SUMIF(JAHRKURZZS,CONCATENATE(YEAR(M111),N111),JAHRUSRATES))</f>
        <v>74.2</v>
      </c>
      <c r="J111" s="4">
        <f t="shared" si="11"/>
        <v>0</v>
      </c>
      <c r="K111" t="s">
        <v>402</v>
      </c>
      <c r="L111" s="1">
        <v>42767</v>
      </c>
      <c r="M111" s="1">
        <v>43098</v>
      </c>
      <c r="N111" t="s">
        <v>166</v>
      </c>
      <c r="O111" t="s">
        <v>1796</v>
      </c>
    </row>
    <row r="112" spans="1:15" x14ac:dyDescent="0.25">
      <c r="A112" t="s">
        <v>12</v>
      </c>
      <c r="B112" t="s">
        <v>111</v>
      </c>
      <c r="C112" t="s">
        <v>109</v>
      </c>
      <c r="D112" s="3" t="s">
        <v>112</v>
      </c>
      <c r="E112" t="s">
        <v>47</v>
      </c>
      <c r="F112" t="s">
        <v>369</v>
      </c>
      <c r="G112" s="3" t="s">
        <v>40</v>
      </c>
      <c r="H112">
        <f>SUMIF(C:C,B112,H:H)</f>
        <v>375</v>
      </c>
      <c r="I112" s="5">
        <f t="shared" si="9"/>
        <v>88.290733333333336</v>
      </c>
      <c r="J112" s="4">
        <f t="shared" si="11"/>
        <v>33109.025000000001</v>
      </c>
      <c r="K112" t="s">
        <v>353</v>
      </c>
      <c r="L112" s="1">
        <v>42767</v>
      </c>
      <c r="M112" s="1">
        <v>43098</v>
      </c>
      <c r="O112" t="s">
        <v>405</v>
      </c>
    </row>
    <row r="113" spans="1:15" x14ac:dyDescent="0.25">
      <c r="A113" t="s">
        <v>12</v>
      </c>
      <c r="B113" t="s">
        <v>236</v>
      </c>
      <c r="C113" t="s">
        <v>111</v>
      </c>
      <c r="D113" s="3" t="s">
        <v>240</v>
      </c>
      <c r="E113" t="s">
        <v>67</v>
      </c>
      <c r="F113" t="s">
        <v>369</v>
      </c>
      <c r="G113" s="3" t="s">
        <v>240</v>
      </c>
      <c r="H113">
        <v>75</v>
      </c>
      <c r="I113" s="5">
        <f t="shared" si="9"/>
        <v>134.875</v>
      </c>
      <c r="J113" s="4">
        <f t="shared" si="11"/>
        <v>10115.625</v>
      </c>
      <c r="K113" t="s">
        <v>19</v>
      </c>
      <c r="L113" s="1">
        <v>42767</v>
      </c>
      <c r="M113" s="1">
        <v>43098</v>
      </c>
      <c r="N113" t="s">
        <v>27</v>
      </c>
      <c r="O113" t="s">
        <v>1059</v>
      </c>
    </row>
    <row r="114" spans="1:15" x14ac:dyDescent="0.25">
      <c r="A114" t="s">
        <v>12</v>
      </c>
      <c r="B114" t="s">
        <v>237</v>
      </c>
      <c r="C114" t="s">
        <v>111</v>
      </c>
      <c r="D114" s="3" t="s">
        <v>241</v>
      </c>
      <c r="E114" t="s">
        <v>67</v>
      </c>
      <c r="F114" t="s">
        <v>369</v>
      </c>
      <c r="G114" s="3" t="s">
        <v>241</v>
      </c>
      <c r="H114">
        <v>38</v>
      </c>
      <c r="I114" s="5">
        <f t="shared" si="9"/>
        <v>93.5</v>
      </c>
      <c r="J114" s="4">
        <f t="shared" si="11"/>
        <v>3553</v>
      </c>
      <c r="K114" t="s">
        <v>19</v>
      </c>
      <c r="L114" s="1">
        <v>42767</v>
      </c>
      <c r="M114" s="1">
        <v>43098</v>
      </c>
      <c r="N114" t="s">
        <v>29</v>
      </c>
      <c r="O114" t="s">
        <v>1780</v>
      </c>
    </row>
    <row r="115" spans="1:15" x14ac:dyDescent="0.25">
      <c r="A115" t="s">
        <v>12</v>
      </c>
      <c r="B115" t="s">
        <v>238</v>
      </c>
      <c r="C115" t="s">
        <v>111</v>
      </c>
      <c r="D115" s="3" t="s">
        <v>242</v>
      </c>
      <c r="E115" t="s">
        <v>67</v>
      </c>
      <c r="F115" t="s">
        <v>369</v>
      </c>
      <c r="G115" s="3" t="s">
        <v>242</v>
      </c>
      <c r="H115">
        <v>150</v>
      </c>
      <c r="I115" s="5">
        <f t="shared" si="9"/>
        <v>74.2</v>
      </c>
      <c r="J115" s="4">
        <f t="shared" si="11"/>
        <v>11130</v>
      </c>
      <c r="K115" t="s">
        <v>19</v>
      </c>
      <c r="L115" s="1">
        <v>42767</v>
      </c>
      <c r="M115" s="1">
        <v>43098</v>
      </c>
      <c r="N115" t="s">
        <v>164</v>
      </c>
      <c r="O115" t="s">
        <v>2175</v>
      </c>
    </row>
    <row r="116" spans="1:15" x14ac:dyDescent="0.25">
      <c r="A116" t="s">
        <v>12</v>
      </c>
      <c r="B116" t="s">
        <v>239</v>
      </c>
      <c r="C116" t="s">
        <v>111</v>
      </c>
      <c r="D116" s="3" t="s">
        <v>243</v>
      </c>
      <c r="E116" t="s">
        <v>67</v>
      </c>
      <c r="F116" t="s">
        <v>369</v>
      </c>
      <c r="G116" s="3" t="s">
        <v>243</v>
      </c>
      <c r="H116">
        <v>112</v>
      </c>
      <c r="I116" s="5">
        <f t="shared" si="9"/>
        <v>74.2</v>
      </c>
      <c r="J116" s="4">
        <f t="shared" si="11"/>
        <v>8310.4</v>
      </c>
      <c r="K116" t="s">
        <v>19</v>
      </c>
      <c r="L116" s="1">
        <v>42767</v>
      </c>
      <c r="M116" s="1">
        <v>43098</v>
      </c>
      <c r="N116" t="s">
        <v>165</v>
      </c>
      <c r="O116" t="s">
        <v>2176</v>
      </c>
    </row>
    <row r="117" spans="1:15" x14ac:dyDescent="0.25">
      <c r="A117" t="s">
        <v>12</v>
      </c>
      <c r="B117" t="s">
        <v>113</v>
      </c>
      <c r="C117" t="s">
        <v>13</v>
      </c>
      <c r="D117" s="3" t="s">
        <v>116</v>
      </c>
      <c r="E117" t="s">
        <v>24</v>
      </c>
      <c r="F117" t="s">
        <v>370</v>
      </c>
      <c r="H117">
        <f>SUMIF(C:C,B117,H:H)</f>
        <v>455</v>
      </c>
      <c r="I117" s="5">
        <f t="shared" si="9"/>
        <v>182.67593406593409</v>
      </c>
      <c r="J117" s="4">
        <f t="shared" si="11"/>
        <v>83117.55</v>
      </c>
      <c r="K117" t="s">
        <v>353</v>
      </c>
      <c r="L117" s="1">
        <v>42737</v>
      </c>
      <c r="M117" s="1">
        <v>43098</v>
      </c>
      <c r="O117" t="s">
        <v>355</v>
      </c>
    </row>
    <row r="118" spans="1:15" ht="47.25" x14ac:dyDescent="0.25">
      <c r="A118" t="s">
        <v>12</v>
      </c>
      <c r="B118" t="s">
        <v>114</v>
      </c>
      <c r="C118" t="s">
        <v>113</v>
      </c>
      <c r="D118" s="3" t="s">
        <v>2145</v>
      </c>
      <c r="E118" t="s">
        <v>47</v>
      </c>
      <c r="F118" t="s">
        <v>371</v>
      </c>
      <c r="G118" s="3" t="s">
        <v>41</v>
      </c>
      <c r="H118">
        <f>SUMIF(C:C,B118,H:H)</f>
        <v>319</v>
      </c>
      <c r="I118" s="5">
        <f t="shared" si="9"/>
        <v>82.737695924764893</v>
      </c>
      <c r="J118" s="4">
        <f t="shared" si="11"/>
        <v>26393.325000000001</v>
      </c>
      <c r="K118" t="s">
        <v>353</v>
      </c>
      <c r="L118" s="1">
        <v>42737</v>
      </c>
      <c r="M118" s="1">
        <v>43098</v>
      </c>
      <c r="O118" t="s">
        <v>414</v>
      </c>
    </row>
    <row r="119" spans="1:15" x14ac:dyDescent="0.25">
      <c r="A119" t="s">
        <v>12</v>
      </c>
      <c r="B119" t="s">
        <v>244</v>
      </c>
      <c r="C119" t="s">
        <v>114</v>
      </c>
      <c r="D119" s="3" t="s">
        <v>2146</v>
      </c>
      <c r="E119" t="s">
        <v>67</v>
      </c>
      <c r="F119" t="s">
        <v>371</v>
      </c>
      <c r="G119" s="3" t="s">
        <v>2146</v>
      </c>
      <c r="H119">
        <v>13</v>
      </c>
      <c r="I119" s="5">
        <f t="shared" si="9"/>
        <v>62.3</v>
      </c>
      <c r="J119" s="4">
        <f t="shared" si="11"/>
        <v>809.9</v>
      </c>
      <c r="K119" t="s">
        <v>19</v>
      </c>
      <c r="L119" s="1">
        <v>42737</v>
      </c>
      <c r="M119" s="1">
        <v>43098</v>
      </c>
      <c r="N119" t="s">
        <v>25</v>
      </c>
      <c r="O119" t="s">
        <v>1718</v>
      </c>
    </row>
    <row r="120" spans="1:15" x14ac:dyDescent="0.25">
      <c r="A120" t="s">
        <v>12</v>
      </c>
      <c r="B120" t="s">
        <v>245</v>
      </c>
      <c r="C120" t="s">
        <v>114</v>
      </c>
      <c r="D120" s="3" t="s">
        <v>1810</v>
      </c>
      <c r="E120" t="s">
        <v>67</v>
      </c>
      <c r="F120" t="s">
        <v>371</v>
      </c>
      <c r="G120" s="3" t="s">
        <v>1810</v>
      </c>
      <c r="H120">
        <v>39</v>
      </c>
      <c r="I120" s="5">
        <f t="shared" si="9"/>
        <v>134.875</v>
      </c>
      <c r="J120" s="4">
        <f t="shared" si="11"/>
        <v>5260.125</v>
      </c>
      <c r="K120" t="s">
        <v>19</v>
      </c>
      <c r="L120" s="1">
        <v>42737</v>
      </c>
      <c r="M120" s="1">
        <v>43098</v>
      </c>
      <c r="N120" t="s">
        <v>27</v>
      </c>
      <c r="O120" t="s">
        <v>1811</v>
      </c>
    </row>
    <row r="121" spans="1:15" x14ac:dyDescent="0.25">
      <c r="A121" t="s">
        <v>12</v>
      </c>
      <c r="B121" t="s">
        <v>246</v>
      </c>
      <c r="C121" t="s">
        <v>114</v>
      </c>
      <c r="D121" s="3" t="s">
        <v>2147</v>
      </c>
      <c r="E121" t="s">
        <v>67</v>
      </c>
      <c r="F121" t="s">
        <v>371</v>
      </c>
      <c r="G121" s="3" t="s">
        <v>2147</v>
      </c>
      <c r="H121">
        <v>77</v>
      </c>
      <c r="I121" s="5">
        <f t="shared" si="9"/>
        <v>62.3</v>
      </c>
      <c r="J121" s="4">
        <f t="shared" si="11"/>
        <v>4797.0999999999995</v>
      </c>
      <c r="K121" t="s">
        <v>19</v>
      </c>
      <c r="L121" s="1">
        <v>42737</v>
      </c>
      <c r="M121" s="1">
        <v>43098</v>
      </c>
      <c r="N121" t="s">
        <v>250</v>
      </c>
      <c r="O121" s="6" t="s">
        <v>1731</v>
      </c>
    </row>
    <row r="122" spans="1:15" x14ac:dyDescent="0.25">
      <c r="A122" t="s">
        <v>12</v>
      </c>
      <c r="B122" t="s">
        <v>247</v>
      </c>
      <c r="C122" t="s">
        <v>114</v>
      </c>
      <c r="D122" s="3" t="s">
        <v>2148</v>
      </c>
      <c r="E122" t="s">
        <v>67</v>
      </c>
      <c r="F122" t="s">
        <v>371</v>
      </c>
      <c r="G122" s="3" t="s">
        <v>2148</v>
      </c>
      <c r="H122">
        <v>42</v>
      </c>
      <c r="I122" s="5">
        <f t="shared" si="9"/>
        <v>93.5</v>
      </c>
      <c r="J122" s="4">
        <f t="shared" si="11"/>
        <v>3927</v>
      </c>
      <c r="K122" t="s">
        <v>19</v>
      </c>
      <c r="L122" s="1">
        <v>42737</v>
      </c>
      <c r="M122" s="1">
        <v>43098</v>
      </c>
      <c r="N122" t="s">
        <v>29</v>
      </c>
      <c r="O122" t="s">
        <v>1066</v>
      </c>
    </row>
    <row r="123" spans="1:15" x14ac:dyDescent="0.25">
      <c r="A123" t="s">
        <v>12</v>
      </c>
      <c r="B123" t="s">
        <v>677</v>
      </c>
      <c r="C123" t="s">
        <v>114</v>
      </c>
      <c r="D123" s="3" t="s">
        <v>2149</v>
      </c>
      <c r="E123" t="s">
        <v>67</v>
      </c>
      <c r="F123" t="s">
        <v>371</v>
      </c>
      <c r="G123" s="3" t="s">
        <v>2149</v>
      </c>
      <c r="H123">
        <v>0</v>
      </c>
      <c r="I123" s="5">
        <f t="shared" si="9"/>
        <v>93.5</v>
      </c>
      <c r="J123" s="4">
        <f t="shared" si="11"/>
        <v>0</v>
      </c>
      <c r="K123" t="s">
        <v>19</v>
      </c>
      <c r="L123" s="1">
        <v>42737</v>
      </c>
      <c r="M123" s="1">
        <v>43098</v>
      </c>
      <c r="N123" t="s">
        <v>123</v>
      </c>
      <c r="O123" t="s">
        <v>2155</v>
      </c>
    </row>
    <row r="124" spans="1:15" x14ac:dyDescent="0.25">
      <c r="A124" t="s">
        <v>12</v>
      </c>
      <c r="B124" t="s">
        <v>248</v>
      </c>
      <c r="C124" t="s">
        <v>114</v>
      </c>
      <c r="D124" s="3" t="s">
        <v>2150</v>
      </c>
      <c r="E124" t="s">
        <v>67</v>
      </c>
      <c r="F124" t="s">
        <v>371</v>
      </c>
      <c r="G124" s="3" t="s">
        <v>2150</v>
      </c>
      <c r="H124">
        <v>32</v>
      </c>
      <c r="I124" s="5">
        <f t="shared" si="9"/>
        <v>93.5</v>
      </c>
      <c r="J124" s="4">
        <f t="shared" si="11"/>
        <v>2992</v>
      </c>
      <c r="K124" t="s">
        <v>19</v>
      </c>
      <c r="L124" s="1">
        <v>42737</v>
      </c>
      <c r="M124" s="1">
        <v>43098</v>
      </c>
      <c r="N124" t="s">
        <v>251</v>
      </c>
      <c r="O124" t="s">
        <v>1705</v>
      </c>
    </row>
    <row r="125" spans="1:15" x14ac:dyDescent="0.25">
      <c r="A125" t="s">
        <v>12</v>
      </c>
      <c r="B125" t="s">
        <v>676</v>
      </c>
      <c r="C125" t="s">
        <v>114</v>
      </c>
      <c r="D125" s="3" t="s">
        <v>2151</v>
      </c>
      <c r="E125" t="s">
        <v>67</v>
      </c>
      <c r="F125" t="s">
        <v>371</v>
      </c>
      <c r="G125" s="3" t="s">
        <v>2151</v>
      </c>
      <c r="H125">
        <v>0</v>
      </c>
      <c r="I125" s="5">
        <f t="shared" si="9"/>
        <v>93.5</v>
      </c>
      <c r="J125" s="4">
        <f t="shared" ref="J125:J135" si="12">IF(K125="AGG",SUMIF(C:C,B125,J:J),IF(N125&lt;&gt;"",H125*I125,"???FIXWERT???"))</f>
        <v>0</v>
      </c>
      <c r="K125" t="s">
        <v>19</v>
      </c>
      <c r="L125" s="1">
        <v>42737</v>
      </c>
      <c r="M125" s="1">
        <v>43098</v>
      </c>
      <c r="N125" t="s">
        <v>20</v>
      </c>
      <c r="O125" t="s">
        <v>1047</v>
      </c>
    </row>
    <row r="126" spans="1:15" x14ac:dyDescent="0.25">
      <c r="A126" t="s">
        <v>12</v>
      </c>
      <c r="B126" t="s">
        <v>249</v>
      </c>
      <c r="C126" t="s">
        <v>114</v>
      </c>
      <c r="D126" s="3" t="s">
        <v>2152</v>
      </c>
      <c r="E126" t="s">
        <v>67</v>
      </c>
      <c r="F126" t="s">
        <v>371</v>
      </c>
      <c r="G126" s="3" t="s">
        <v>2152</v>
      </c>
      <c r="H126">
        <v>116</v>
      </c>
      <c r="I126" s="5">
        <f t="shared" si="9"/>
        <v>74.2</v>
      </c>
      <c r="J126" s="4">
        <f t="shared" si="12"/>
        <v>8607.2000000000007</v>
      </c>
      <c r="K126" t="s">
        <v>19</v>
      </c>
      <c r="L126" s="1">
        <v>42737</v>
      </c>
      <c r="M126" s="1">
        <v>43098</v>
      </c>
      <c r="N126" t="s">
        <v>467</v>
      </c>
      <c r="O126" t="s">
        <v>1069</v>
      </c>
    </row>
    <row r="127" spans="1:15" x14ac:dyDescent="0.25">
      <c r="A127" t="s">
        <v>12</v>
      </c>
      <c r="B127" t="s">
        <v>1041</v>
      </c>
      <c r="C127" t="s">
        <v>114</v>
      </c>
      <c r="D127" s="3" t="s">
        <v>2153</v>
      </c>
      <c r="E127" t="s">
        <v>67</v>
      </c>
      <c r="F127" t="s">
        <v>371</v>
      </c>
      <c r="G127" s="3" t="s">
        <v>2153</v>
      </c>
      <c r="H127">
        <v>0</v>
      </c>
      <c r="I127" s="5">
        <f t="shared" si="9"/>
        <v>74.2</v>
      </c>
      <c r="J127" s="4">
        <f t="shared" si="12"/>
        <v>0</v>
      </c>
      <c r="K127" t="s">
        <v>19</v>
      </c>
      <c r="L127" s="1">
        <v>42737</v>
      </c>
      <c r="M127" s="1">
        <v>43098</v>
      </c>
      <c r="N127" t="s">
        <v>164</v>
      </c>
      <c r="O127" t="s">
        <v>1729</v>
      </c>
    </row>
    <row r="128" spans="1:15" ht="31.5" x14ac:dyDescent="0.25">
      <c r="A128" t="s">
        <v>12</v>
      </c>
      <c r="B128" t="s">
        <v>115</v>
      </c>
      <c r="C128" t="s">
        <v>113</v>
      </c>
      <c r="D128" s="3" t="s">
        <v>118</v>
      </c>
      <c r="E128" t="s">
        <v>47</v>
      </c>
      <c r="F128" t="s">
        <v>372</v>
      </c>
      <c r="G128" s="3" t="s">
        <v>42</v>
      </c>
      <c r="H128">
        <f>SUMIF(C:C,B128,H:H)</f>
        <v>136</v>
      </c>
      <c r="I128" s="5">
        <f t="shared" si="9"/>
        <v>82.553125000000009</v>
      </c>
      <c r="J128" s="4">
        <f t="shared" si="12"/>
        <v>11227.225</v>
      </c>
      <c r="K128" t="s">
        <v>353</v>
      </c>
      <c r="L128" s="1">
        <v>42737</v>
      </c>
      <c r="M128" s="1">
        <v>43098</v>
      </c>
      <c r="O128" t="s">
        <v>409</v>
      </c>
    </row>
    <row r="129" spans="1:15" x14ac:dyDescent="0.25">
      <c r="A129" t="s">
        <v>12</v>
      </c>
      <c r="B129" t="s">
        <v>252</v>
      </c>
      <c r="C129" t="s">
        <v>115</v>
      </c>
      <c r="D129" s="3" t="s">
        <v>256</v>
      </c>
      <c r="E129" t="s">
        <v>67</v>
      </c>
      <c r="F129" t="s">
        <v>372</v>
      </c>
      <c r="G129" s="3" t="s">
        <v>256</v>
      </c>
      <c r="H129">
        <v>12</v>
      </c>
      <c r="I129" s="5">
        <f t="shared" si="9"/>
        <v>62.3</v>
      </c>
      <c r="J129" s="4">
        <f t="shared" si="12"/>
        <v>747.59999999999991</v>
      </c>
      <c r="K129" t="s">
        <v>19</v>
      </c>
      <c r="L129" s="1">
        <v>42737</v>
      </c>
      <c r="M129" s="1">
        <v>43098</v>
      </c>
      <c r="N129" t="s">
        <v>25</v>
      </c>
      <c r="O129" t="s">
        <v>1720</v>
      </c>
    </row>
    <row r="130" spans="1:15" x14ac:dyDescent="0.25">
      <c r="A130" t="s">
        <v>12</v>
      </c>
      <c r="B130" t="s">
        <v>253</v>
      </c>
      <c r="C130" t="s">
        <v>115</v>
      </c>
      <c r="D130" s="3" t="s">
        <v>257</v>
      </c>
      <c r="E130" t="s">
        <v>67</v>
      </c>
      <c r="F130" t="s">
        <v>372</v>
      </c>
      <c r="G130" s="3" t="s">
        <v>257</v>
      </c>
      <c r="H130">
        <v>7</v>
      </c>
      <c r="I130" s="5">
        <f t="shared" si="9"/>
        <v>134.875</v>
      </c>
      <c r="J130" s="4">
        <f t="shared" si="12"/>
        <v>944.125</v>
      </c>
      <c r="K130" t="s">
        <v>19</v>
      </c>
      <c r="L130" s="1">
        <v>42737</v>
      </c>
      <c r="M130" s="1">
        <v>43098</v>
      </c>
      <c r="N130" t="s">
        <v>27</v>
      </c>
      <c r="O130" t="s">
        <v>1060</v>
      </c>
    </row>
    <row r="131" spans="1:15" x14ac:dyDescent="0.25">
      <c r="A131" t="s">
        <v>12</v>
      </c>
      <c r="B131" t="s">
        <v>254</v>
      </c>
      <c r="C131" t="s">
        <v>115</v>
      </c>
      <c r="D131" s="3" t="s">
        <v>258</v>
      </c>
      <c r="E131" t="s">
        <v>67</v>
      </c>
      <c r="F131" t="s">
        <v>372</v>
      </c>
      <c r="G131" s="3" t="s">
        <v>258</v>
      </c>
      <c r="H131">
        <v>27</v>
      </c>
      <c r="I131" s="5">
        <f t="shared" si="9"/>
        <v>93.5</v>
      </c>
      <c r="J131" s="4">
        <f t="shared" si="12"/>
        <v>2524.5</v>
      </c>
      <c r="K131" t="s">
        <v>19</v>
      </c>
      <c r="L131" s="1">
        <v>42737</v>
      </c>
      <c r="M131" s="1">
        <v>43098</v>
      </c>
      <c r="N131" t="s">
        <v>29</v>
      </c>
      <c r="O131" t="s">
        <v>2179</v>
      </c>
    </row>
    <row r="132" spans="1:15" x14ac:dyDescent="0.25">
      <c r="A132" t="s">
        <v>12</v>
      </c>
      <c r="B132" t="s">
        <v>255</v>
      </c>
      <c r="C132" t="s">
        <v>115</v>
      </c>
      <c r="D132" s="3" t="s">
        <v>259</v>
      </c>
      <c r="E132" t="s">
        <v>67</v>
      </c>
      <c r="F132" t="s">
        <v>372</v>
      </c>
      <c r="G132" s="3" t="s">
        <v>259</v>
      </c>
      <c r="H132">
        <v>45</v>
      </c>
      <c r="I132" s="5">
        <f t="shared" si="9"/>
        <v>93.5</v>
      </c>
      <c r="J132" s="4">
        <f t="shared" si="12"/>
        <v>4207.5</v>
      </c>
      <c r="K132" t="s">
        <v>19</v>
      </c>
      <c r="L132" s="1">
        <v>42737</v>
      </c>
      <c r="M132" s="1">
        <v>43098</v>
      </c>
      <c r="N132" t="s">
        <v>251</v>
      </c>
      <c r="O132" t="s">
        <v>1706</v>
      </c>
    </row>
    <row r="133" spans="1:15" x14ac:dyDescent="0.25">
      <c r="A133" t="s">
        <v>12</v>
      </c>
      <c r="B133" t="s">
        <v>489</v>
      </c>
      <c r="C133" t="s">
        <v>115</v>
      </c>
      <c r="D133" s="3" t="s">
        <v>490</v>
      </c>
      <c r="E133" t="s">
        <v>67</v>
      </c>
      <c r="F133" t="s">
        <v>372</v>
      </c>
      <c r="G133" s="3" t="s">
        <v>490</v>
      </c>
      <c r="H133">
        <v>45</v>
      </c>
      <c r="I133" s="5">
        <f t="shared" si="9"/>
        <v>62.3</v>
      </c>
      <c r="J133" s="4">
        <f t="shared" si="12"/>
        <v>2803.5</v>
      </c>
      <c r="K133" t="s">
        <v>19</v>
      </c>
      <c r="L133" s="1">
        <v>42737</v>
      </c>
      <c r="M133" s="1">
        <v>43098</v>
      </c>
      <c r="N133" t="s">
        <v>250</v>
      </c>
      <c r="O133" t="s">
        <v>2177</v>
      </c>
    </row>
    <row r="134" spans="1:15" x14ac:dyDescent="0.25">
      <c r="A134" t="s">
        <v>12</v>
      </c>
      <c r="B134" t="s">
        <v>1755</v>
      </c>
      <c r="C134" t="s">
        <v>115</v>
      </c>
      <c r="D134" s="3" t="s">
        <v>1756</v>
      </c>
      <c r="E134" t="s">
        <v>67</v>
      </c>
      <c r="F134" t="s">
        <v>372</v>
      </c>
      <c r="G134" s="3" t="s">
        <v>1756</v>
      </c>
      <c r="H134">
        <v>0</v>
      </c>
      <c r="I134" s="5">
        <f t="shared" ref="I134" si="13">IF(K134="AGG",IF(H134&gt;0,J134/H134,0),SUMIF(JAHRKURZZS,CONCATENATE(YEAR(M134),N134),JAHRUSRATES))</f>
        <v>93.5</v>
      </c>
      <c r="J134" s="4">
        <f t="shared" si="12"/>
        <v>0</v>
      </c>
      <c r="K134" t="s">
        <v>19</v>
      </c>
      <c r="L134" s="1">
        <v>42737</v>
      </c>
      <c r="M134" s="1">
        <v>43098</v>
      </c>
      <c r="N134" t="s">
        <v>1749</v>
      </c>
      <c r="O134" t="s">
        <v>2178</v>
      </c>
    </row>
    <row r="135" spans="1:15" x14ac:dyDescent="0.25">
      <c r="A135" t="s">
        <v>12</v>
      </c>
      <c r="B135" t="s">
        <v>1412</v>
      </c>
      <c r="C135" t="s">
        <v>113</v>
      </c>
      <c r="D135" s="3" t="s">
        <v>1414</v>
      </c>
      <c r="E135" t="s">
        <v>47</v>
      </c>
      <c r="F135" t="s">
        <v>470</v>
      </c>
      <c r="G135" s="3" t="s">
        <v>459</v>
      </c>
      <c r="H135">
        <v>0</v>
      </c>
      <c r="I135" s="5">
        <f t="shared" si="9"/>
        <v>0</v>
      </c>
      <c r="J135" s="4">
        <f t="shared" si="12"/>
        <v>45497</v>
      </c>
      <c r="K135" t="s">
        <v>353</v>
      </c>
      <c r="L135" s="1">
        <v>42737</v>
      </c>
      <c r="M135" s="1">
        <v>43098</v>
      </c>
      <c r="O135" t="s">
        <v>355</v>
      </c>
    </row>
    <row r="136" spans="1:15" ht="17.25" customHeight="1" x14ac:dyDescent="0.25">
      <c r="A136" t="s">
        <v>12</v>
      </c>
      <c r="B136" t="s">
        <v>1413</v>
      </c>
      <c r="C136" t="s">
        <v>1412</v>
      </c>
      <c r="D136" s="3" t="s">
        <v>1415</v>
      </c>
      <c r="E136" t="s">
        <v>67</v>
      </c>
      <c r="F136" t="s">
        <v>470</v>
      </c>
      <c r="G136" s="3" t="s">
        <v>460</v>
      </c>
      <c r="H136">
        <v>0</v>
      </c>
      <c r="I136" s="5">
        <f t="shared" si="9"/>
        <v>0</v>
      </c>
      <c r="J136" s="4">
        <v>45497</v>
      </c>
      <c r="K136" t="s">
        <v>19</v>
      </c>
      <c r="L136" s="1">
        <v>42737</v>
      </c>
      <c r="M136" s="1">
        <v>43098</v>
      </c>
      <c r="O136" s="3" t="s">
        <v>2184</v>
      </c>
    </row>
    <row r="137" spans="1:15" ht="17.25" customHeight="1" x14ac:dyDescent="0.25">
      <c r="A137" t="s">
        <v>12</v>
      </c>
      <c r="B137" t="s">
        <v>1758</v>
      </c>
      <c r="C137" t="s">
        <v>13</v>
      </c>
      <c r="D137" s="3" t="s">
        <v>1759</v>
      </c>
      <c r="E137" t="s">
        <v>24</v>
      </c>
      <c r="G137" s="3" t="s">
        <v>1773</v>
      </c>
      <c r="H137">
        <f>SUMIF(C:C,B137,H:H)</f>
        <v>0</v>
      </c>
      <c r="I137" s="5">
        <f t="shared" ref="I137" si="14">IF(K137="AGG",IF(H137&gt;0,J137/H137,0),SUMIF(JAHRKURZZS,CONCATENATE(YEAR(M137),N137),JAHRUSRATES))</f>
        <v>0</v>
      </c>
      <c r="J137" s="4">
        <f t="shared" ref="J137:J168" si="15">IF(K137="AGG",SUMIF(C:C,B137,J:J),IF(N137&lt;&gt;"",H137*I137,"???FIXWERT???"))</f>
        <v>0</v>
      </c>
      <c r="K137" t="s">
        <v>353</v>
      </c>
      <c r="L137" s="1">
        <v>42737</v>
      </c>
      <c r="M137" s="1">
        <v>43098</v>
      </c>
      <c r="O137" t="s">
        <v>355</v>
      </c>
    </row>
    <row r="138" spans="1:15" ht="17.25" customHeight="1" x14ac:dyDescent="0.25">
      <c r="A138" t="s">
        <v>12</v>
      </c>
      <c r="B138" t="s">
        <v>1761</v>
      </c>
      <c r="C138" t="s">
        <v>1758</v>
      </c>
      <c r="D138" s="7" t="s">
        <v>1760</v>
      </c>
      <c r="E138" t="s">
        <v>47</v>
      </c>
      <c r="F138" t="s">
        <v>1763</v>
      </c>
      <c r="G138" s="7" t="s">
        <v>1760</v>
      </c>
      <c r="H138">
        <f>SUMIF(C:C,B138,H:H)</f>
        <v>0</v>
      </c>
      <c r="I138" s="5">
        <f t="shared" ref="I138:I141" si="16">IF(K138="AGG",IF(H138&gt;0,J138/H138,0),SUMIF(JAHRKURZZS,CONCATENATE(YEAR(M138),N138),JAHRUSRATES))</f>
        <v>0</v>
      </c>
      <c r="J138" s="4">
        <f t="shared" si="15"/>
        <v>0</v>
      </c>
      <c r="K138" t="s">
        <v>353</v>
      </c>
      <c r="L138" s="1">
        <v>42737</v>
      </c>
      <c r="M138" s="1">
        <v>43098</v>
      </c>
      <c r="O138" t="s">
        <v>355</v>
      </c>
    </row>
    <row r="139" spans="1:15" ht="17.25" customHeight="1" x14ac:dyDescent="0.25">
      <c r="A139" t="s">
        <v>12</v>
      </c>
      <c r="B139" t="s">
        <v>1765</v>
      </c>
      <c r="C139" t="s">
        <v>1761</v>
      </c>
      <c r="D139" s="7" t="s">
        <v>1767</v>
      </c>
      <c r="E139" t="s">
        <v>67</v>
      </c>
      <c r="F139" t="s">
        <v>1763</v>
      </c>
      <c r="G139" s="7" t="s">
        <v>1767</v>
      </c>
      <c r="H139">
        <v>0</v>
      </c>
      <c r="I139" s="5">
        <f t="shared" si="16"/>
        <v>93.5</v>
      </c>
      <c r="J139" s="4">
        <f t="shared" si="15"/>
        <v>0</v>
      </c>
      <c r="K139" t="s">
        <v>402</v>
      </c>
      <c r="L139" s="1">
        <v>42767</v>
      </c>
      <c r="M139" s="1">
        <v>43098</v>
      </c>
      <c r="N139" t="s">
        <v>1749</v>
      </c>
      <c r="O139" s="3" t="s">
        <v>2181</v>
      </c>
    </row>
    <row r="140" spans="1:15" ht="17.25" customHeight="1" x14ac:dyDescent="0.25">
      <c r="A140" t="s">
        <v>12</v>
      </c>
      <c r="B140" t="s">
        <v>1766</v>
      </c>
      <c r="C140" t="s">
        <v>1761</v>
      </c>
      <c r="D140" s="7" t="s">
        <v>1768</v>
      </c>
      <c r="E140" t="s">
        <v>67</v>
      </c>
      <c r="F140" t="s">
        <v>1763</v>
      </c>
      <c r="G140" s="7" t="s">
        <v>1768</v>
      </c>
      <c r="H140">
        <v>0</v>
      </c>
      <c r="I140" s="5">
        <f t="shared" si="16"/>
        <v>93.5</v>
      </c>
      <c r="J140" s="4">
        <f t="shared" si="15"/>
        <v>0</v>
      </c>
      <c r="K140" t="s">
        <v>402</v>
      </c>
      <c r="L140" s="1">
        <v>42767</v>
      </c>
      <c r="M140" s="1">
        <v>43098</v>
      </c>
      <c r="N140" t="s">
        <v>20</v>
      </c>
      <c r="O140" s="3" t="s">
        <v>2180</v>
      </c>
    </row>
    <row r="141" spans="1:15" ht="17.25" customHeight="1" x14ac:dyDescent="0.25">
      <c r="A141" t="s">
        <v>12</v>
      </c>
      <c r="B141" t="s">
        <v>1762</v>
      </c>
      <c r="C141" t="s">
        <v>1758</v>
      </c>
      <c r="D141" s="3" t="s">
        <v>1757</v>
      </c>
      <c r="E141" t="s">
        <v>47</v>
      </c>
      <c r="F141" t="s">
        <v>1764</v>
      </c>
      <c r="G141" s="3" t="s">
        <v>1757</v>
      </c>
      <c r="H141">
        <f>SUMIF(C:C,B141,H:H)</f>
        <v>0</v>
      </c>
      <c r="I141" s="5">
        <f t="shared" si="16"/>
        <v>0</v>
      </c>
      <c r="J141" s="4">
        <f t="shared" si="15"/>
        <v>0</v>
      </c>
      <c r="K141" t="s">
        <v>353</v>
      </c>
      <c r="L141" s="1">
        <v>42737</v>
      </c>
      <c r="M141" s="1">
        <v>43098</v>
      </c>
      <c r="O141" t="s">
        <v>355</v>
      </c>
    </row>
    <row r="142" spans="1:15" ht="17.25" customHeight="1" x14ac:dyDescent="0.25">
      <c r="A142" t="s">
        <v>12</v>
      </c>
      <c r="B142" t="s">
        <v>1771</v>
      </c>
      <c r="C142" t="s">
        <v>1762</v>
      </c>
      <c r="D142" s="3" t="s">
        <v>1769</v>
      </c>
      <c r="E142" t="s">
        <v>67</v>
      </c>
      <c r="F142" t="s">
        <v>1764</v>
      </c>
      <c r="G142" s="3" t="s">
        <v>1769</v>
      </c>
      <c r="H142">
        <v>0</v>
      </c>
      <c r="I142" s="5">
        <f t="shared" ref="I142:I143" si="17">IF(K142="AGG",IF(H142&gt;0,J142/H142,0),SUMIF(JAHRKURZZS,CONCATENATE(YEAR(M142),N142),JAHRUSRATES))</f>
        <v>93.5</v>
      </c>
      <c r="J142" s="4">
        <f t="shared" si="15"/>
        <v>0</v>
      </c>
      <c r="K142" t="s">
        <v>402</v>
      </c>
      <c r="L142" s="1">
        <v>42767</v>
      </c>
      <c r="M142" s="1">
        <v>43098</v>
      </c>
      <c r="N142" t="s">
        <v>29</v>
      </c>
      <c r="O142" s="3" t="s">
        <v>1754</v>
      </c>
    </row>
    <row r="143" spans="1:15" ht="17.25" customHeight="1" x14ac:dyDescent="0.25">
      <c r="A143" t="s">
        <v>12</v>
      </c>
      <c r="B143" t="s">
        <v>1772</v>
      </c>
      <c r="C143" t="s">
        <v>1762</v>
      </c>
      <c r="D143" s="3" t="s">
        <v>1770</v>
      </c>
      <c r="E143" t="s">
        <v>67</v>
      </c>
      <c r="F143" t="s">
        <v>1764</v>
      </c>
      <c r="G143" s="3" t="s">
        <v>1770</v>
      </c>
      <c r="H143">
        <v>0</v>
      </c>
      <c r="I143" s="5">
        <f t="shared" si="17"/>
        <v>93.5</v>
      </c>
      <c r="J143" s="4">
        <f t="shared" si="15"/>
        <v>0</v>
      </c>
      <c r="K143" t="s">
        <v>402</v>
      </c>
      <c r="L143" s="1">
        <v>42767</v>
      </c>
      <c r="M143" s="1">
        <v>43098</v>
      </c>
      <c r="N143" t="s">
        <v>1716</v>
      </c>
      <c r="O143" s="3" t="s">
        <v>1797</v>
      </c>
    </row>
    <row r="144" spans="1:15" ht="17.25" customHeight="1" x14ac:dyDescent="0.25">
      <c r="A144" t="s">
        <v>12</v>
      </c>
      <c r="B144" t="s">
        <v>2116</v>
      </c>
      <c r="C144" t="s">
        <v>1762</v>
      </c>
      <c r="D144" s="3" t="s">
        <v>2117</v>
      </c>
      <c r="E144" t="s">
        <v>67</v>
      </c>
      <c r="F144" t="s">
        <v>1764</v>
      </c>
      <c r="G144" s="3" t="s">
        <v>2117</v>
      </c>
      <c r="H144">
        <v>0</v>
      </c>
      <c r="I144" s="5">
        <f t="shared" ref="I144" si="18">IF(K144="AGG",IF(H144&gt;0,J144/H144,0),SUMIF(JAHRKURZZS,CONCATENATE(YEAR(M144),N144),JAHRUSRATES))</f>
        <v>93.5</v>
      </c>
      <c r="J144" s="4">
        <f t="shared" si="15"/>
        <v>0</v>
      </c>
      <c r="K144" t="s">
        <v>402</v>
      </c>
      <c r="L144" s="1">
        <v>42767</v>
      </c>
      <c r="M144" s="1">
        <v>43098</v>
      </c>
      <c r="N144" t="s">
        <v>1749</v>
      </c>
      <c r="O144" s="3" t="s">
        <v>2139</v>
      </c>
    </row>
    <row r="145" spans="1:15" x14ac:dyDescent="0.25">
      <c r="A145" t="s">
        <v>12</v>
      </c>
      <c r="B145" t="s">
        <v>1449</v>
      </c>
      <c r="C145" t="s">
        <v>13</v>
      </c>
      <c r="D145" s="3" t="s">
        <v>1694</v>
      </c>
      <c r="E145" t="s">
        <v>24</v>
      </c>
      <c r="G145" s="3" t="s">
        <v>1694</v>
      </c>
      <c r="H145">
        <f>SUMIF(C:C,B145,H:H)</f>
        <v>26</v>
      </c>
      <c r="I145" s="5">
        <f t="shared" si="9"/>
        <v>134.875</v>
      </c>
      <c r="J145" s="4">
        <f t="shared" si="15"/>
        <v>3506.75</v>
      </c>
      <c r="K145" t="s">
        <v>353</v>
      </c>
      <c r="L145" s="1">
        <v>42737</v>
      </c>
      <c r="M145" s="1">
        <v>43098</v>
      </c>
      <c r="O145" t="s">
        <v>355</v>
      </c>
    </row>
    <row r="146" spans="1:15" x14ac:dyDescent="0.25">
      <c r="A146" t="s">
        <v>12</v>
      </c>
      <c r="B146" t="s">
        <v>1696</v>
      </c>
      <c r="C146" t="s">
        <v>1449</v>
      </c>
      <c r="D146" s="3" t="s">
        <v>1697</v>
      </c>
      <c r="E146" t="s">
        <v>47</v>
      </c>
      <c r="G146" s="3" t="s">
        <v>1697</v>
      </c>
      <c r="H146">
        <f>SUMIF(C:C,B146,H:H)</f>
        <v>26</v>
      </c>
      <c r="I146" s="5">
        <f t="shared" ref="I146" si="19">IF(K146="AGG",IF(H146&gt;0,J146/H146,0),SUMIF(JAHRKURZZS,CONCATENATE(YEAR(M146),N146),JAHRUSRATES))</f>
        <v>134.875</v>
      </c>
      <c r="J146" s="4">
        <f t="shared" si="15"/>
        <v>3506.75</v>
      </c>
      <c r="K146" t="s">
        <v>353</v>
      </c>
      <c r="L146" s="1">
        <v>42737</v>
      </c>
      <c r="M146" s="1">
        <v>43098</v>
      </c>
      <c r="O146" t="s">
        <v>355</v>
      </c>
    </row>
    <row r="147" spans="1:15" x14ac:dyDescent="0.25">
      <c r="A147" t="s">
        <v>12</v>
      </c>
      <c r="B147" t="s">
        <v>1698</v>
      </c>
      <c r="C147" t="s">
        <v>1696</v>
      </c>
      <c r="D147" s="3" t="s">
        <v>1695</v>
      </c>
      <c r="E147" t="s">
        <v>67</v>
      </c>
      <c r="F147" t="s">
        <v>1708</v>
      </c>
      <c r="G147" s="3" t="s">
        <v>1695</v>
      </c>
      <c r="H147">
        <v>26</v>
      </c>
      <c r="I147" s="5">
        <f t="shared" si="9"/>
        <v>134.875</v>
      </c>
      <c r="J147" s="4">
        <f t="shared" si="15"/>
        <v>3506.75</v>
      </c>
      <c r="K147" t="s">
        <v>19</v>
      </c>
      <c r="L147" s="1">
        <v>42737</v>
      </c>
      <c r="M147" s="1">
        <v>43098</v>
      </c>
      <c r="N147" t="s">
        <v>27</v>
      </c>
      <c r="O147" t="s">
        <v>1711</v>
      </c>
    </row>
    <row r="148" spans="1:15" x14ac:dyDescent="0.25">
      <c r="A148" t="s">
        <v>12</v>
      </c>
      <c r="B148" t="s">
        <v>21</v>
      </c>
      <c r="C148" t="s">
        <v>14</v>
      </c>
      <c r="D148" t="s">
        <v>22</v>
      </c>
      <c r="E148" t="s">
        <v>16</v>
      </c>
      <c r="F148" t="s">
        <v>396</v>
      </c>
      <c r="G148" s="3" t="s">
        <v>479</v>
      </c>
      <c r="H148">
        <f>SUMIF(C:C,B148,H:H)</f>
        <v>817.16000000000008</v>
      </c>
      <c r="I148" s="5">
        <f t="shared" si="9"/>
        <v>107.51792265896519</v>
      </c>
      <c r="J148" s="4">
        <f t="shared" si="15"/>
        <v>87859.345679999999</v>
      </c>
      <c r="K148" t="s">
        <v>353</v>
      </c>
      <c r="L148" s="1">
        <v>42737</v>
      </c>
      <c r="M148" s="1">
        <v>43098</v>
      </c>
      <c r="O148" t="s">
        <v>420</v>
      </c>
    </row>
    <row r="149" spans="1:15" ht="18" customHeight="1" x14ac:dyDescent="0.25">
      <c r="A149" t="s">
        <v>12</v>
      </c>
      <c r="B149" t="s">
        <v>119</v>
      </c>
      <c r="C149" t="s">
        <v>21</v>
      </c>
      <c r="D149" t="s">
        <v>120</v>
      </c>
      <c r="E149" t="s">
        <v>24</v>
      </c>
      <c r="F149" t="s">
        <v>373</v>
      </c>
      <c r="G149" s="3" t="s">
        <v>397</v>
      </c>
      <c r="H149">
        <f>SUMIF(C:C,B149,H:H)</f>
        <v>364</v>
      </c>
      <c r="I149" s="5">
        <f t="shared" si="9"/>
        <v>94.873804945054957</v>
      </c>
      <c r="J149" s="4">
        <f t="shared" si="15"/>
        <v>34534.065000000002</v>
      </c>
      <c r="K149" t="s">
        <v>353</v>
      </c>
      <c r="L149" s="1">
        <v>42737</v>
      </c>
      <c r="M149" s="1">
        <v>43098</v>
      </c>
      <c r="O149" s="3" t="s">
        <v>356</v>
      </c>
    </row>
    <row r="150" spans="1:15" ht="14.25" customHeight="1" x14ac:dyDescent="0.25">
      <c r="A150" t="s">
        <v>12</v>
      </c>
      <c r="B150" t="s">
        <v>124</v>
      </c>
      <c r="C150" t="s">
        <v>119</v>
      </c>
      <c r="D150" s="3" t="s">
        <v>127</v>
      </c>
      <c r="E150" t="s">
        <v>47</v>
      </c>
      <c r="F150" t="s">
        <v>374</v>
      </c>
      <c r="G150" s="3" t="s">
        <v>127</v>
      </c>
      <c r="H150">
        <f>SUMIF(C:C,B150,H:H)</f>
        <v>133</v>
      </c>
      <c r="I150" s="5">
        <f t="shared" si="9"/>
        <v>89.581954887218046</v>
      </c>
      <c r="J150" s="4">
        <f t="shared" si="15"/>
        <v>11914.4</v>
      </c>
      <c r="K150" t="s">
        <v>353</v>
      </c>
      <c r="L150" s="1">
        <v>42737</v>
      </c>
      <c r="M150" s="1">
        <v>43098</v>
      </c>
      <c r="O150" s="3" t="s">
        <v>357</v>
      </c>
    </row>
    <row r="151" spans="1:15" x14ac:dyDescent="0.25">
      <c r="A151" t="s">
        <v>12</v>
      </c>
      <c r="B151" t="s">
        <v>260</v>
      </c>
      <c r="C151" t="s">
        <v>124</v>
      </c>
      <c r="D151" s="3" t="s">
        <v>265</v>
      </c>
      <c r="E151" t="s">
        <v>67</v>
      </c>
      <c r="F151" t="s">
        <v>374</v>
      </c>
      <c r="G151" s="3" t="s">
        <v>265</v>
      </c>
      <c r="H151">
        <v>39</v>
      </c>
      <c r="I151" s="5">
        <f t="shared" ref="I151:I229" si="20">IF(K151="AGG",IF(H151&gt;0,J151/H151,0),SUMIF(JAHRKURZZS,CONCATENATE(YEAR(M151),N151),JAHRUSRATES))</f>
        <v>93.5</v>
      </c>
      <c r="J151" s="4">
        <f t="shared" si="15"/>
        <v>3646.5</v>
      </c>
      <c r="K151" t="s">
        <v>19</v>
      </c>
      <c r="L151" s="1">
        <v>42737</v>
      </c>
      <c r="M151" s="1">
        <v>43098</v>
      </c>
      <c r="N151" t="s">
        <v>20</v>
      </c>
      <c r="O151" t="s">
        <v>1794</v>
      </c>
    </row>
    <row r="152" spans="1:15" x14ac:dyDescent="0.25">
      <c r="A152" t="s">
        <v>12</v>
      </c>
      <c r="B152" t="s">
        <v>261</v>
      </c>
      <c r="C152" t="s">
        <v>124</v>
      </c>
      <c r="D152" s="3" t="s">
        <v>266</v>
      </c>
      <c r="E152" t="s">
        <v>67</v>
      </c>
      <c r="F152" t="s">
        <v>374</v>
      </c>
      <c r="G152" s="3" t="s">
        <v>266</v>
      </c>
      <c r="H152">
        <v>53</v>
      </c>
      <c r="I152" s="5">
        <f t="shared" si="20"/>
        <v>93.5</v>
      </c>
      <c r="J152" s="4">
        <f t="shared" si="15"/>
        <v>4955.5</v>
      </c>
      <c r="K152" t="s">
        <v>19</v>
      </c>
      <c r="L152" s="1">
        <v>42737</v>
      </c>
      <c r="M152" s="1">
        <v>43098</v>
      </c>
      <c r="N152" t="s">
        <v>29</v>
      </c>
      <c r="O152" t="s">
        <v>492</v>
      </c>
    </row>
    <row r="153" spans="1:15" x14ac:dyDescent="0.25">
      <c r="A153" t="s">
        <v>12</v>
      </c>
      <c r="B153" t="s">
        <v>262</v>
      </c>
      <c r="C153" t="s">
        <v>124</v>
      </c>
      <c r="D153" s="3" t="s">
        <v>267</v>
      </c>
      <c r="E153" t="s">
        <v>67</v>
      </c>
      <c r="F153" t="s">
        <v>374</v>
      </c>
      <c r="G153" s="3" t="s">
        <v>267</v>
      </c>
      <c r="H153">
        <v>14</v>
      </c>
      <c r="I153" s="5">
        <f t="shared" si="20"/>
        <v>93.5</v>
      </c>
      <c r="J153" s="4">
        <f t="shared" si="15"/>
        <v>1309</v>
      </c>
      <c r="K153" t="s">
        <v>19</v>
      </c>
      <c r="L153" s="1">
        <v>42737</v>
      </c>
      <c r="M153" s="1">
        <v>43098</v>
      </c>
      <c r="N153" t="s">
        <v>123</v>
      </c>
      <c r="O153" t="s">
        <v>2156</v>
      </c>
    </row>
    <row r="154" spans="1:15" x14ac:dyDescent="0.25">
      <c r="A154" t="s">
        <v>12</v>
      </c>
      <c r="B154" t="s">
        <v>263</v>
      </c>
      <c r="C154" t="s">
        <v>124</v>
      </c>
      <c r="D154" s="3" t="s">
        <v>268</v>
      </c>
      <c r="E154" t="s">
        <v>67</v>
      </c>
      <c r="F154" t="s">
        <v>374</v>
      </c>
      <c r="G154" s="3" t="s">
        <v>268</v>
      </c>
      <c r="H154">
        <v>20</v>
      </c>
      <c r="I154" s="5">
        <f t="shared" si="20"/>
        <v>74.2</v>
      </c>
      <c r="J154" s="4">
        <f t="shared" si="15"/>
        <v>1484</v>
      </c>
      <c r="K154" t="s">
        <v>19</v>
      </c>
      <c r="L154" s="1">
        <v>42737</v>
      </c>
      <c r="M154" s="1">
        <v>43098</v>
      </c>
      <c r="N154" t="s">
        <v>164</v>
      </c>
      <c r="O154" t="s">
        <v>493</v>
      </c>
    </row>
    <row r="155" spans="1:15" x14ac:dyDescent="0.25">
      <c r="A155" t="s">
        <v>12</v>
      </c>
      <c r="B155" t="s">
        <v>264</v>
      </c>
      <c r="C155" t="s">
        <v>124</v>
      </c>
      <c r="D155" s="3" t="s">
        <v>269</v>
      </c>
      <c r="E155" t="s">
        <v>67</v>
      </c>
      <c r="F155" t="s">
        <v>374</v>
      </c>
      <c r="G155" s="3" t="s">
        <v>269</v>
      </c>
      <c r="H155">
        <v>7</v>
      </c>
      <c r="I155" s="5">
        <f t="shared" si="20"/>
        <v>74.2</v>
      </c>
      <c r="J155" s="4">
        <f t="shared" si="15"/>
        <v>519.4</v>
      </c>
      <c r="K155" t="s">
        <v>19</v>
      </c>
      <c r="L155" s="1">
        <v>42737</v>
      </c>
      <c r="M155" s="1">
        <v>43098</v>
      </c>
      <c r="N155" t="s">
        <v>165</v>
      </c>
      <c r="O155" t="s">
        <v>1055</v>
      </c>
    </row>
    <row r="156" spans="1:15" x14ac:dyDescent="0.25">
      <c r="A156" t="s">
        <v>12</v>
      </c>
      <c r="B156" t="s">
        <v>1734</v>
      </c>
      <c r="C156" t="s">
        <v>124</v>
      </c>
      <c r="D156" s="3" t="s">
        <v>1735</v>
      </c>
      <c r="E156" t="s">
        <v>67</v>
      </c>
      <c r="F156" t="s">
        <v>374</v>
      </c>
      <c r="G156" s="3" t="s">
        <v>1735</v>
      </c>
      <c r="H156">
        <v>0</v>
      </c>
      <c r="I156" s="5">
        <f t="shared" si="20"/>
        <v>134.875</v>
      </c>
      <c r="J156" s="4">
        <f t="shared" si="15"/>
        <v>0</v>
      </c>
      <c r="K156" t="s">
        <v>19</v>
      </c>
      <c r="L156" s="1">
        <v>42737</v>
      </c>
      <c r="M156" s="1">
        <v>43098</v>
      </c>
      <c r="N156" t="s">
        <v>27</v>
      </c>
      <c r="O156" t="s">
        <v>2143</v>
      </c>
    </row>
    <row r="157" spans="1:15" ht="31.5" x14ac:dyDescent="0.25">
      <c r="A157" t="s">
        <v>12</v>
      </c>
      <c r="B157" t="s">
        <v>125</v>
      </c>
      <c r="C157" t="s">
        <v>119</v>
      </c>
      <c r="D157" s="3" t="s">
        <v>128</v>
      </c>
      <c r="E157" t="s">
        <v>47</v>
      </c>
      <c r="F157" t="s">
        <v>375</v>
      </c>
      <c r="G157" s="3" t="s">
        <v>43</v>
      </c>
      <c r="H157">
        <f>9*1.2*7.7</f>
        <v>83.16</v>
      </c>
      <c r="I157" s="5">
        <f t="shared" si="20"/>
        <v>104.8577368927369</v>
      </c>
      <c r="J157" s="4">
        <f t="shared" si="15"/>
        <v>8719.9694</v>
      </c>
      <c r="K157" t="s">
        <v>353</v>
      </c>
      <c r="L157" s="1">
        <v>42737</v>
      </c>
      <c r="M157" s="1">
        <v>43098</v>
      </c>
      <c r="O157" t="s">
        <v>421</v>
      </c>
    </row>
    <row r="158" spans="1:15" x14ac:dyDescent="0.25">
      <c r="A158" t="s">
        <v>12</v>
      </c>
      <c r="B158" t="s">
        <v>270</v>
      </c>
      <c r="C158" t="s">
        <v>125</v>
      </c>
      <c r="D158" s="3" t="s">
        <v>275</v>
      </c>
      <c r="E158" t="s">
        <v>67</v>
      </c>
      <c r="F158" t="s">
        <v>375</v>
      </c>
      <c r="G158" s="3" t="s">
        <v>275</v>
      </c>
      <c r="H158">
        <v>25</v>
      </c>
      <c r="I158" s="5">
        <f t="shared" si="20"/>
        <v>134.875</v>
      </c>
      <c r="J158" s="4">
        <f t="shared" si="15"/>
        <v>3371.875</v>
      </c>
      <c r="K158" t="s">
        <v>19</v>
      </c>
      <c r="L158" s="1">
        <v>42737</v>
      </c>
      <c r="M158" s="1">
        <v>43098</v>
      </c>
      <c r="N158" t="s">
        <v>27</v>
      </c>
      <c r="O158" t="s">
        <v>1712</v>
      </c>
    </row>
    <row r="159" spans="1:15" x14ac:dyDescent="0.25">
      <c r="A159" t="s">
        <v>12</v>
      </c>
      <c r="B159" t="s">
        <v>271</v>
      </c>
      <c r="C159" t="s">
        <v>125</v>
      </c>
      <c r="D159" s="3" t="s">
        <v>276</v>
      </c>
      <c r="E159" t="s">
        <v>67</v>
      </c>
      <c r="F159" t="s">
        <v>375</v>
      </c>
      <c r="G159" s="3" t="s">
        <v>276</v>
      </c>
      <c r="H159">
        <v>26</v>
      </c>
      <c r="I159" s="5">
        <f t="shared" si="20"/>
        <v>93.5</v>
      </c>
      <c r="J159" s="4">
        <f t="shared" si="15"/>
        <v>2431</v>
      </c>
      <c r="K159" t="s">
        <v>19</v>
      </c>
      <c r="L159" s="1">
        <v>42737</v>
      </c>
      <c r="M159" s="1">
        <v>43098</v>
      </c>
      <c r="N159" t="s">
        <v>20</v>
      </c>
      <c r="O159" t="s">
        <v>1816</v>
      </c>
    </row>
    <row r="160" spans="1:15" x14ac:dyDescent="0.25">
      <c r="A160" t="s">
        <v>12</v>
      </c>
      <c r="B160" t="s">
        <v>272</v>
      </c>
      <c r="C160" t="s">
        <v>125</v>
      </c>
      <c r="D160" s="3" t="s">
        <v>277</v>
      </c>
      <c r="E160" t="s">
        <v>67</v>
      </c>
      <c r="F160" t="s">
        <v>375</v>
      </c>
      <c r="G160" s="3" t="s">
        <v>277</v>
      </c>
      <c r="H160">
        <v>18</v>
      </c>
      <c r="I160" s="5">
        <f t="shared" si="20"/>
        <v>93.5</v>
      </c>
      <c r="J160" s="4">
        <f t="shared" si="15"/>
        <v>1683</v>
      </c>
      <c r="K160" t="s">
        <v>19</v>
      </c>
      <c r="L160" s="1">
        <v>42737</v>
      </c>
      <c r="M160" s="1">
        <v>43098</v>
      </c>
      <c r="N160" t="s">
        <v>29</v>
      </c>
      <c r="O160" t="s">
        <v>503</v>
      </c>
    </row>
    <row r="161" spans="1:15" x14ac:dyDescent="0.25">
      <c r="A161" t="s">
        <v>12</v>
      </c>
      <c r="B161" t="s">
        <v>273</v>
      </c>
      <c r="C161" t="s">
        <v>125</v>
      </c>
      <c r="D161" s="3" t="s">
        <v>278</v>
      </c>
      <c r="E161" t="s">
        <v>67</v>
      </c>
      <c r="F161" t="s">
        <v>375</v>
      </c>
      <c r="G161" s="3" t="s">
        <v>278</v>
      </c>
      <c r="H161">
        <f>H157*15%</f>
        <v>12.473999999999998</v>
      </c>
      <c r="I161" s="5">
        <f t="shared" si="20"/>
        <v>74.2</v>
      </c>
      <c r="J161" s="4">
        <f t="shared" si="15"/>
        <v>925.57079999999996</v>
      </c>
      <c r="K161" t="s">
        <v>19</v>
      </c>
      <c r="L161" s="1">
        <v>42737</v>
      </c>
      <c r="M161" s="1">
        <v>43098</v>
      </c>
      <c r="N161" t="s">
        <v>164</v>
      </c>
      <c r="O161" t="s">
        <v>493</v>
      </c>
    </row>
    <row r="162" spans="1:15" x14ac:dyDescent="0.25">
      <c r="A162" t="s">
        <v>12</v>
      </c>
      <c r="B162" t="s">
        <v>274</v>
      </c>
      <c r="C162" t="s">
        <v>125</v>
      </c>
      <c r="D162" s="3" t="s">
        <v>279</v>
      </c>
      <c r="E162" t="s">
        <v>67</v>
      </c>
      <c r="F162" t="s">
        <v>375</v>
      </c>
      <c r="G162" s="3" t="s">
        <v>279</v>
      </c>
      <c r="H162">
        <f>H157*5%</f>
        <v>4.1580000000000004</v>
      </c>
      <c r="I162" s="5">
        <f t="shared" si="20"/>
        <v>74.2</v>
      </c>
      <c r="J162" s="4">
        <f t="shared" si="15"/>
        <v>308.52360000000004</v>
      </c>
      <c r="K162" t="s">
        <v>19</v>
      </c>
      <c r="L162" s="1">
        <v>42737</v>
      </c>
      <c r="M162" s="1">
        <v>43098</v>
      </c>
      <c r="N162" t="s">
        <v>165</v>
      </c>
      <c r="O162" t="s">
        <v>1056</v>
      </c>
    </row>
    <row r="163" spans="1:15" ht="31.5" x14ac:dyDescent="0.25">
      <c r="A163" t="s">
        <v>12</v>
      </c>
      <c r="B163" t="s">
        <v>126</v>
      </c>
      <c r="C163" t="s">
        <v>119</v>
      </c>
      <c r="D163" s="3" t="s">
        <v>129</v>
      </c>
      <c r="E163" t="s">
        <v>47</v>
      </c>
      <c r="F163" t="s">
        <v>376</v>
      </c>
      <c r="G163" s="3" t="s">
        <v>44</v>
      </c>
      <c r="H163">
        <f>16*1.2*7.7</f>
        <v>147.84</v>
      </c>
      <c r="I163" s="5">
        <f t="shared" si="20"/>
        <v>94.018503787878785</v>
      </c>
      <c r="J163" s="4">
        <f t="shared" si="15"/>
        <v>13899.695599999999</v>
      </c>
      <c r="K163" t="s">
        <v>353</v>
      </c>
      <c r="L163" s="1">
        <v>42737</v>
      </c>
      <c r="M163" s="1">
        <v>43098</v>
      </c>
      <c r="O163" t="s">
        <v>409</v>
      </c>
    </row>
    <row r="164" spans="1:15" x14ac:dyDescent="0.25">
      <c r="A164" t="s">
        <v>12</v>
      </c>
      <c r="B164" t="s">
        <v>280</v>
      </c>
      <c r="C164" t="s">
        <v>126</v>
      </c>
      <c r="D164" s="3" t="s">
        <v>286</v>
      </c>
      <c r="E164" t="s">
        <v>67</v>
      </c>
      <c r="F164" t="s">
        <v>376</v>
      </c>
      <c r="G164" s="3" t="s">
        <v>286</v>
      </c>
      <c r="H164">
        <v>14</v>
      </c>
      <c r="I164" s="5">
        <f t="shared" si="20"/>
        <v>134.875</v>
      </c>
      <c r="J164" s="4">
        <f t="shared" si="15"/>
        <v>1888.25</v>
      </c>
      <c r="K164" t="s">
        <v>19</v>
      </c>
      <c r="L164" s="1">
        <v>42737</v>
      </c>
      <c r="M164" s="1">
        <v>43098</v>
      </c>
      <c r="N164" t="s">
        <v>27</v>
      </c>
      <c r="O164" t="s">
        <v>1061</v>
      </c>
    </row>
    <row r="165" spans="1:15" x14ac:dyDescent="0.25">
      <c r="A165" t="s">
        <v>12</v>
      </c>
      <c r="B165" t="s">
        <v>281</v>
      </c>
      <c r="C165" t="s">
        <v>126</v>
      </c>
      <c r="D165" s="3" t="s">
        <v>287</v>
      </c>
      <c r="E165" t="s">
        <v>67</v>
      </c>
      <c r="F165" t="s">
        <v>376</v>
      </c>
      <c r="G165" s="3" t="s">
        <v>287</v>
      </c>
      <c r="H165">
        <v>30</v>
      </c>
      <c r="I165" s="5">
        <f t="shared" si="20"/>
        <v>93.5</v>
      </c>
      <c r="J165" s="4">
        <f t="shared" si="15"/>
        <v>2805</v>
      </c>
      <c r="K165" t="s">
        <v>19</v>
      </c>
      <c r="L165" s="1">
        <v>42737</v>
      </c>
      <c r="M165" s="1">
        <v>43098</v>
      </c>
      <c r="N165" t="s">
        <v>20</v>
      </c>
      <c r="O165" t="s">
        <v>1780</v>
      </c>
    </row>
    <row r="166" spans="1:15" x14ac:dyDescent="0.25">
      <c r="A166" t="s">
        <v>12</v>
      </c>
      <c r="B166" t="s">
        <v>282</v>
      </c>
      <c r="C166" t="s">
        <v>126</v>
      </c>
      <c r="D166" s="3" t="s">
        <v>288</v>
      </c>
      <c r="E166" t="s">
        <v>67</v>
      </c>
      <c r="F166" t="s">
        <v>376</v>
      </c>
      <c r="G166" s="3" t="s">
        <v>288</v>
      </c>
      <c r="H166">
        <v>30</v>
      </c>
      <c r="I166" s="5">
        <f t="shared" si="20"/>
        <v>93.5</v>
      </c>
      <c r="J166" s="4">
        <f t="shared" si="15"/>
        <v>2805</v>
      </c>
      <c r="K166" t="s">
        <v>19</v>
      </c>
      <c r="L166" s="1">
        <v>42737</v>
      </c>
      <c r="M166" s="1">
        <v>43098</v>
      </c>
      <c r="N166" t="s">
        <v>29</v>
      </c>
      <c r="O166" t="s">
        <v>503</v>
      </c>
    </row>
    <row r="167" spans="1:15" x14ac:dyDescent="0.25">
      <c r="A167" t="s">
        <v>12</v>
      </c>
      <c r="B167" t="s">
        <v>283</v>
      </c>
      <c r="C167" t="s">
        <v>126</v>
      </c>
      <c r="D167" s="3" t="s">
        <v>289</v>
      </c>
      <c r="E167" t="s">
        <v>67</v>
      </c>
      <c r="F167" t="s">
        <v>376</v>
      </c>
      <c r="G167" s="3" t="s">
        <v>289</v>
      </c>
      <c r="H167">
        <v>45</v>
      </c>
      <c r="I167" s="5">
        <f t="shared" si="20"/>
        <v>93.5</v>
      </c>
      <c r="J167" s="4">
        <f t="shared" si="15"/>
        <v>4207.5</v>
      </c>
      <c r="K167" t="s">
        <v>19</v>
      </c>
      <c r="L167" s="1">
        <v>42737</v>
      </c>
      <c r="M167" s="1">
        <v>43098</v>
      </c>
      <c r="N167" t="s">
        <v>123</v>
      </c>
      <c r="O167" t="s">
        <v>1807</v>
      </c>
    </row>
    <row r="168" spans="1:15" x14ac:dyDescent="0.25">
      <c r="A168" t="s">
        <v>12</v>
      </c>
      <c r="B168" t="s">
        <v>284</v>
      </c>
      <c r="C168" t="s">
        <v>126</v>
      </c>
      <c r="D168" s="3" t="s">
        <v>290</v>
      </c>
      <c r="E168" t="s">
        <v>67</v>
      </c>
      <c r="F168" t="s">
        <v>376</v>
      </c>
      <c r="G168" s="3" t="s">
        <v>290</v>
      </c>
      <c r="H168">
        <f>H163*15%</f>
        <v>22.175999999999998</v>
      </c>
      <c r="I168" s="5">
        <f t="shared" si="20"/>
        <v>74.2</v>
      </c>
      <c r="J168" s="4">
        <f t="shared" si="15"/>
        <v>1645.4592</v>
      </c>
      <c r="K168" t="s">
        <v>19</v>
      </c>
      <c r="L168" s="1">
        <v>42737</v>
      </c>
      <c r="M168" s="1">
        <v>43098</v>
      </c>
      <c r="N168" t="s">
        <v>164</v>
      </c>
      <c r="O168" t="s">
        <v>494</v>
      </c>
    </row>
    <row r="169" spans="1:15" x14ac:dyDescent="0.25">
      <c r="A169" t="s">
        <v>12</v>
      </c>
      <c r="B169" t="s">
        <v>285</v>
      </c>
      <c r="C169" t="s">
        <v>126</v>
      </c>
      <c r="D169" s="3" t="s">
        <v>291</v>
      </c>
      <c r="E169" t="s">
        <v>67</v>
      </c>
      <c r="F169" t="s">
        <v>376</v>
      </c>
      <c r="G169" s="3" t="s">
        <v>291</v>
      </c>
      <c r="H169">
        <f>H163*5%</f>
        <v>7.3920000000000003</v>
      </c>
      <c r="I169" s="5">
        <f t="shared" si="20"/>
        <v>74.2</v>
      </c>
      <c r="J169" s="4">
        <f t="shared" ref="J169:J200" si="21">IF(K169="AGG",SUMIF(C:C,B169,J:J),IF(N169&lt;&gt;"",H169*I169,"???FIXWERT???"))</f>
        <v>548.4864</v>
      </c>
      <c r="K169" t="s">
        <v>19</v>
      </c>
      <c r="L169" s="1">
        <v>42737</v>
      </c>
      <c r="M169" s="1">
        <v>43098</v>
      </c>
      <c r="N169" t="s">
        <v>165</v>
      </c>
      <c r="O169" t="s">
        <v>506</v>
      </c>
    </row>
    <row r="170" spans="1:15" ht="31.5" x14ac:dyDescent="0.25">
      <c r="A170" t="s">
        <v>12</v>
      </c>
      <c r="B170" t="s">
        <v>122</v>
      </c>
      <c r="C170" t="s">
        <v>21</v>
      </c>
      <c r="D170" t="s">
        <v>121</v>
      </c>
      <c r="E170" t="s">
        <v>24</v>
      </c>
      <c r="F170" t="s">
        <v>377</v>
      </c>
      <c r="G170" s="3" t="s">
        <v>130</v>
      </c>
      <c r="H170">
        <f>SUMIF(C:C,B170,H:H)</f>
        <v>314.16000000000003</v>
      </c>
      <c r="I170" s="5">
        <f t="shared" si="20"/>
        <v>110.06383906289788</v>
      </c>
      <c r="J170" s="4">
        <f t="shared" si="21"/>
        <v>34577.655680000003</v>
      </c>
      <c r="K170" t="s">
        <v>353</v>
      </c>
      <c r="L170" s="1">
        <v>42737</v>
      </c>
      <c r="M170" s="1">
        <v>43098</v>
      </c>
      <c r="O170" t="s">
        <v>355</v>
      </c>
    </row>
    <row r="171" spans="1:15" x14ac:dyDescent="0.25">
      <c r="A171" t="s">
        <v>12</v>
      </c>
      <c r="B171" t="s">
        <v>131</v>
      </c>
      <c r="C171" t="s">
        <v>122</v>
      </c>
      <c r="D171" s="3" t="s">
        <v>428</v>
      </c>
      <c r="E171" t="s">
        <v>47</v>
      </c>
      <c r="F171" t="s">
        <v>378</v>
      </c>
      <c r="G171" s="3" t="s">
        <v>431</v>
      </c>
      <c r="H171">
        <f>6*1.2*7.7</f>
        <v>55.44</v>
      </c>
      <c r="I171" s="5">
        <f t="shared" si="20"/>
        <v>114.5223686868687</v>
      </c>
      <c r="J171" s="4">
        <f t="shared" si="21"/>
        <v>6349.1201200000005</v>
      </c>
      <c r="K171" t="s">
        <v>353</v>
      </c>
      <c r="L171" s="1">
        <v>42737</v>
      </c>
      <c r="M171" s="1">
        <v>43098</v>
      </c>
      <c r="O171" t="s">
        <v>407</v>
      </c>
    </row>
    <row r="172" spans="1:15" x14ac:dyDescent="0.25">
      <c r="A172" t="s">
        <v>12</v>
      </c>
      <c r="B172" t="s">
        <v>299</v>
      </c>
      <c r="C172" t="s">
        <v>131</v>
      </c>
      <c r="D172" s="3" t="s">
        <v>292</v>
      </c>
      <c r="E172" t="s">
        <v>67</v>
      </c>
      <c r="F172" t="s">
        <v>378</v>
      </c>
      <c r="G172" s="3" t="s">
        <v>292</v>
      </c>
      <c r="H172">
        <v>10.050000000000001</v>
      </c>
      <c r="I172" s="5">
        <f t="shared" si="20"/>
        <v>62.3</v>
      </c>
      <c r="J172" s="4">
        <f t="shared" si="21"/>
        <v>626.11500000000001</v>
      </c>
      <c r="K172" t="s">
        <v>19</v>
      </c>
      <c r="L172" s="1">
        <v>42737</v>
      </c>
      <c r="M172" s="1">
        <v>43098</v>
      </c>
      <c r="N172" t="s">
        <v>25</v>
      </c>
      <c r="O172" t="s">
        <v>1795</v>
      </c>
    </row>
    <row r="173" spans="1:15" x14ac:dyDescent="0.25">
      <c r="A173" t="s">
        <v>12</v>
      </c>
      <c r="B173" t="s">
        <v>300</v>
      </c>
      <c r="C173" t="s">
        <v>131</v>
      </c>
      <c r="D173" s="3" t="s">
        <v>293</v>
      </c>
      <c r="E173" t="s">
        <v>67</v>
      </c>
      <c r="F173" t="s">
        <v>378</v>
      </c>
      <c r="G173" s="3" t="s">
        <v>293</v>
      </c>
      <c r="H173">
        <f>H171*19%</f>
        <v>10.5336</v>
      </c>
      <c r="I173" s="5">
        <f t="shared" si="20"/>
        <v>74.2</v>
      </c>
      <c r="J173" s="4">
        <f t="shared" si="21"/>
        <v>781.59312</v>
      </c>
      <c r="K173" t="s">
        <v>19</v>
      </c>
      <c r="L173" s="1">
        <v>42737</v>
      </c>
      <c r="M173" s="1">
        <v>43098</v>
      </c>
      <c r="N173" t="s">
        <v>26</v>
      </c>
      <c r="O173" t="s">
        <v>498</v>
      </c>
    </row>
    <row r="174" spans="1:15" x14ac:dyDescent="0.25">
      <c r="A174" t="s">
        <v>12</v>
      </c>
      <c r="B174" t="s">
        <v>301</v>
      </c>
      <c r="C174" t="s">
        <v>131</v>
      </c>
      <c r="D174" s="3" t="s">
        <v>296</v>
      </c>
      <c r="E174" t="s">
        <v>67</v>
      </c>
      <c r="F174" t="s">
        <v>378</v>
      </c>
      <c r="G174" s="3" t="s">
        <v>296</v>
      </c>
      <c r="H174">
        <v>20</v>
      </c>
      <c r="I174" s="5">
        <f t="shared" si="20"/>
        <v>134.875</v>
      </c>
      <c r="J174" s="4">
        <f t="shared" si="21"/>
        <v>2697.5</v>
      </c>
      <c r="K174" t="s">
        <v>19</v>
      </c>
      <c r="L174" s="1">
        <v>42737</v>
      </c>
      <c r="M174" s="1">
        <v>43098</v>
      </c>
      <c r="N174" t="s">
        <v>27</v>
      </c>
      <c r="O174" t="s">
        <v>2144</v>
      </c>
    </row>
    <row r="175" spans="1:15" x14ac:dyDescent="0.25">
      <c r="A175" t="s">
        <v>12</v>
      </c>
      <c r="B175" t="s">
        <v>302</v>
      </c>
      <c r="C175" t="s">
        <v>131</v>
      </c>
      <c r="D175" s="3" t="s">
        <v>294</v>
      </c>
      <c r="E175" t="s">
        <v>67</v>
      </c>
      <c r="F175" t="s">
        <v>378</v>
      </c>
      <c r="G175" s="3" t="s">
        <v>294</v>
      </c>
      <c r="H175">
        <v>8</v>
      </c>
      <c r="I175" s="5">
        <f t="shared" si="20"/>
        <v>93.5</v>
      </c>
      <c r="J175" s="4">
        <f t="shared" si="21"/>
        <v>748</v>
      </c>
      <c r="K175" t="s">
        <v>19</v>
      </c>
      <c r="L175" s="1">
        <v>42737</v>
      </c>
      <c r="M175" s="1">
        <v>43098</v>
      </c>
      <c r="N175" t="s">
        <v>20</v>
      </c>
      <c r="O175" t="s">
        <v>1048</v>
      </c>
    </row>
    <row r="176" spans="1:15" x14ac:dyDescent="0.25">
      <c r="A176" t="s">
        <v>12</v>
      </c>
      <c r="B176" t="s">
        <v>303</v>
      </c>
      <c r="C176" t="s">
        <v>131</v>
      </c>
      <c r="D176" s="3" t="s">
        <v>295</v>
      </c>
      <c r="E176" t="s">
        <v>67</v>
      </c>
      <c r="F176" t="s">
        <v>378</v>
      </c>
      <c r="G176" s="3" t="s">
        <v>295</v>
      </c>
      <c r="H176">
        <v>5</v>
      </c>
      <c r="I176" s="5">
        <f t="shared" si="20"/>
        <v>93.5</v>
      </c>
      <c r="J176" s="4">
        <f t="shared" si="21"/>
        <v>467.5</v>
      </c>
      <c r="K176" t="s">
        <v>19</v>
      </c>
      <c r="L176" s="1">
        <v>42737</v>
      </c>
      <c r="M176" s="1">
        <v>43098</v>
      </c>
      <c r="N176" t="s">
        <v>29</v>
      </c>
      <c r="O176" t="s">
        <v>499</v>
      </c>
    </row>
    <row r="177" spans="1:15" x14ac:dyDescent="0.25">
      <c r="A177" t="s">
        <v>12</v>
      </c>
      <c r="B177" t="s">
        <v>304</v>
      </c>
      <c r="C177" t="s">
        <v>131</v>
      </c>
      <c r="D177" s="3" t="s">
        <v>297</v>
      </c>
      <c r="E177" t="s">
        <v>67</v>
      </c>
      <c r="F177" t="s">
        <v>378</v>
      </c>
      <c r="G177" s="3" t="s">
        <v>297</v>
      </c>
      <c r="H177">
        <f>H171*15%</f>
        <v>8.3159999999999989</v>
      </c>
      <c r="I177" s="5">
        <f t="shared" si="20"/>
        <v>74.2</v>
      </c>
      <c r="J177" s="4">
        <f t="shared" si="21"/>
        <v>617.04719999999998</v>
      </c>
      <c r="K177" t="s">
        <v>19</v>
      </c>
      <c r="L177" s="1">
        <v>42737</v>
      </c>
      <c r="M177" s="1">
        <v>43098</v>
      </c>
      <c r="N177" t="s">
        <v>164</v>
      </c>
      <c r="O177" t="s">
        <v>504</v>
      </c>
    </row>
    <row r="178" spans="1:15" x14ac:dyDescent="0.25">
      <c r="A178" t="s">
        <v>12</v>
      </c>
      <c r="B178" t="s">
        <v>305</v>
      </c>
      <c r="C178" t="s">
        <v>131</v>
      </c>
      <c r="D178" s="3" t="s">
        <v>298</v>
      </c>
      <c r="E178" t="s">
        <v>67</v>
      </c>
      <c r="F178" t="s">
        <v>378</v>
      </c>
      <c r="G178" s="3" t="s">
        <v>298</v>
      </c>
      <c r="H178">
        <f>H171*10%</f>
        <v>5.5440000000000005</v>
      </c>
      <c r="I178" s="5">
        <f t="shared" si="20"/>
        <v>74.2</v>
      </c>
      <c r="J178" s="4">
        <f t="shared" si="21"/>
        <v>411.36480000000006</v>
      </c>
      <c r="K178" t="s">
        <v>19</v>
      </c>
      <c r="L178" s="1">
        <v>42737</v>
      </c>
      <c r="M178" s="1">
        <v>43098</v>
      </c>
      <c r="N178" t="s">
        <v>165</v>
      </c>
      <c r="O178" t="s">
        <v>494</v>
      </c>
    </row>
    <row r="179" spans="1:15" x14ac:dyDescent="0.25">
      <c r="A179" t="s">
        <v>12</v>
      </c>
      <c r="B179" t="s">
        <v>132</v>
      </c>
      <c r="C179" t="s">
        <v>122</v>
      </c>
      <c r="D179" s="3" t="s">
        <v>429</v>
      </c>
      <c r="E179" t="s">
        <v>47</v>
      </c>
      <c r="F179" t="s">
        <v>379</v>
      </c>
      <c r="G179" s="3" t="s">
        <v>432</v>
      </c>
      <c r="H179">
        <f>8*1.2*7.7</f>
        <v>73.92</v>
      </c>
      <c r="I179" s="5">
        <f t="shared" si="20"/>
        <v>109.35579220779221</v>
      </c>
      <c r="J179" s="4">
        <f t="shared" si="21"/>
        <v>8083.5801599999995</v>
      </c>
      <c r="K179" t="s">
        <v>353</v>
      </c>
      <c r="L179" s="1">
        <v>42737</v>
      </c>
      <c r="M179" s="1">
        <v>43098</v>
      </c>
      <c r="O179" t="s">
        <v>406</v>
      </c>
    </row>
    <row r="180" spans="1:15" x14ac:dyDescent="0.25">
      <c r="A180" t="s">
        <v>12</v>
      </c>
      <c r="B180" t="s">
        <v>306</v>
      </c>
      <c r="C180" t="s">
        <v>132</v>
      </c>
      <c r="D180" s="3" t="s">
        <v>313</v>
      </c>
      <c r="E180" t="s">
        <v>67</v>
      </c>
      <c r="F180" t="s">
        <v>379</v>
      </c>
      <c r="G180" s="3" t="s">
        <v>313</v>
      </c>
      <c r="H180">
        <v>10.050000000000001</v>
      </c>
      <c r="I180" s="5">
        <f t="shared" si="20"/>
        <v>62.3</v>
      </c>
      <c r="J180" s="4">
        <f t="shared" si="21"/>
        <v>626.11500000000001</v>
      </c>
      <c r="K180" t="s">
        <v>19</v>
      </c>
      <c r="L180" s="1">
        <v>42737</v>
      </c>
      <c r="M180" s="1">
        <v>43098</v>
      </c>
      <c r="N180" t="s">
        <v>25</v>
      </c>
      <c r="O180" t="s">
        <v>500</v>
      </c>
    </row>
    <row r="181" spans="1:15" x14ac:dyDescent="0.25">
      <c r="A181" t="s">
        <v>12</v>
      </c>
      <c r="B181" t="s">
        <v>307</v>
      </c>
      <c r="C181" t="s">
        <v>132</v>
      </c>
      <c r="D181" s="3" t="s">
        <v>314</v>
      </c>
      <c r="E181" t="s">
        <v>67</v>
      </c>
      <c r="F181" t="s">
        <v>379</v>
      </c>
      <c r="G181" s="3" t="s">
        <v>314</v>
      </c>
      <c r="H181">
        <f>H179*19%</f>
        <v>14.0448</v>
      </c>
      <c r="I181" s="5">
        <f t="shared" si="20"/>
        <v>74.2</v>
      </c>
      <c r="J181" s="4">
        <f t="shared" si="21"/>
        <v>1042.1241600000001</v>
      </c>
      <c r="K181" t="s">
        <v>19</v>
      </c>
      <c r="L181" s="1">
        <v>42737</v>
      </c>
      <c r="M181" s="1">
        <v>43098</v>
      </c>
      <c r="N181" t="s">
        <v>26</v>
      </c>
      <c r="O181" t="s">
        <v>1723</v>
      </c>
    </row>
    <row r="182" spans="1:15" x14ac:dyDescent="0.25">
      <c r="A182" t="s">
        <v>12</v>
      </c>
      <c r="B182" t="s">
        <v>308</v>
      </c>
      <c r="C182" t="s">
        <v>132</v>
      </c>
      <c r="D182" s="3" t="s">
        <v>315</v>
      </c>
      <c r="E182" t="s">
        <v>67</v>
      </c>
      <c r="F182" t="s">
        <v>379</v>
      </c>
      <c r="G182" s="3" t="s">
        <v>315</v>
      </c>
      <c r="H182">
        <v>27</v>
      </c>
      <c r="I182" s="5">
        <f t="shared" si="20"/>
        <v>134.875</v>
      </c>
      <c r="J182" s="4">
        <f t="shared" si="21"/>
        <v>3641.625</v>
      </c>
      <c r="K182" t="s">
        <v>19</v>
      </c>
      <c r="L182" s="1">
        <v>42737</v>
      </c>
      <c r="M182" s="1">
        <v>43098</v>
      </c>
      <c r="N182" t="s">
        <v>27</v>
      </c>
      <c r="O182" t="s">
        <v>1062</v>
      </c>
    </row>
    <row r="183" spans="1:15" x14ac:dyDescent="0.25">
      <c r="A183" t="s">
        <v>12</v>
      </c>
      <c r="B183" t="s">
        <v>309</v>
      </c>
      <c r="C183" t="s">
        <v>132</v>
      </c>
      <c r="D183" s="3" t="s">
        <v>316</v>
      </c>
      <c r="E183" t="s">
        <v>67</v>
      </c>
      <c r="F183" t="s">
        <v>379</v>
      </c>
      <c r="G183" s="3" t="s">
        <v>316</v>
      </c>
      <c r="H183">
        <v>10</v>
      </c>
      <c r="I183" s="5">
        <f t="shared" si="20"/>
        <v>93.5</v>
      </c>
      <c r="J183" s="4">
        <f t="shared" si="21"/>
        <v>935</v>
      </c>
      <c r="K183" t="s">
        <v>19</v>
      </c>
      <c r="L183" s="1">
        <v>42737</v>
      </c>
      <c r="M183" s="1">
        <v>43098</v>
      </c>
      <c r="N183" t="s">
        <v>20</v>
      </c>
      <c r="O183" t="s">
        <v>1049</v>
      </c>
    </row>
    <row r="184" spans="1:15" x14ac:dyDescent="0.25">
      <c r="A184" t="s">
        <v>12</v>
      </c>
      <c r="B184" t="s">
        <v>310</v>
      </c>
      <c r="C184" t="s">
        <v>132</v>
      </c>
      <c r="D184" s="3" t="s">
        <v>317</v>
      </c>
      <c r="E184" t="s">
        <v>67</v>
      </c>
      <c r="F184" t="s">
        <v>379</v>
      </c>
      <c r="G184" s="3" t="s">
        <v>317</v>
      </c>
      <c r="H184">
        <v>5</v>
      </c>
      <c r="I184" s="5">
        <f t="shared" si="20"/>
        <v>93.5</v>
      </c>
      <c r="J184" s="4">
        <f t="shared" si="21"/>
        <v>467.5</v>
      </c>
      <c r="K184" t="s">
        <v>19</v>
      </c>
      <c r="L184" s="1">
        <v>42737</v>
      </c>
      <c r="M184" s="1">
        <v>43098</v>
      </c>
      <c r="N184" t="s">
        <v>29</v>
      </c>
      <c r="O184" t="s">
        <v>499</v>
      </c>
    </row>
    <row r="185" spans="1:15" x14ac:dyDescent="0.25">
      <c r="A185" t="s">
        <v>12</v>
      </c>
      <c r="B185" t="s">
        <v>311</v>
      </c>
      <c r="C185" t="s">
        <v>132</v>
      </c>
      <c r="D185" s="3" t="s">
        <v>318</v>
      </c>
      <c r="E185" t="s">
        <v>67</v>
      </c>
      <c r="F185" t="s">
        <v>379</v>
      </c>
      <c r="G185" s="3" t="s">
        <v>318</v>
      </c>
      <c r="H185">
        <f>H179*15%</f>
        <v>11.087999999999999</v>
      </c>
      <c r="I185" s="5">
        <f t="shared" si="20"/>
        <v>74.2</v>
      </c>
      <c r="J185" s="4">
        <f t="shared" si="21"/>
        <v>822.7296</v>
      </c>
      <c r="K185" t="s">
        <v>19</v>
      </c>
      <c r="L185" s="1">
        <v>42737</v>
      </c>
      <c r="M185" s="1">
        <v>43098</v>
      </c>
      <c r="N185" t="s">
        <v>164</v>
      </c>
      <c r="O185" t="s">
        <v>505</v>
      </c>
    </row>
    <row r="186" spans="1:15" x14ac:dyDescent="0.25">
      <c r="A186" t="s">
        <v>12</v>
      </c>
      <c r="B186" t="s">
        <v>312</v>
      </c>
      <c r="C186" t="s">
        <v>132</v>
      </c>
      <c r="D186" s="3" t="s">
        <v>319</v>
      </c>
      <c r="E186" t="s">
        <v>67</v>
      </c>
      <c r="F186" t="s">
        <v>379</v>
      </c>
      <c r="G186" s="3" t="s">
        <v>319</v>
      </c>
      <c r="H186">
        <f>H179*10%</f>
        <v>7.3920000000000003</v>
      </c>
      <c r="I186" s="5">
        <f t="shared" si="20"/>
        <v>74.2</v>
      </c>
      <c r="J186" s="4">
        <f t="shared" si="21"/>
        <v>548.4864</v>
      </c>
      <c r="K186" t="s">
        <v>19</v>
      </c>
      <c r="L186" s="1">
        <v>42737</v>
      </c>
      <c r="M186" s="1">
        <v>43098</v>
      </c>
      <c r="N186" t="s">
        <v>165</v>
      </c>
      <c r="O186" t="s">
        <v>494</v>
      </c>
    </row>
    <row r="187" spans="1:15" x14ac:dyDescent="0.25">
      <c r="A187" t="s">
        <v>12</v>
      </c>
      <c r="B187" t="s">
        <v>133</v>
      </c>
      <c r="C187" t="s">
        <v>122</v>
      </c>
      <c r="D187" s="3" t="s">
        <v>430</v>
      </c>
      <c r="E187" t="s">
        <v>47</v>
      </c>
      <c r="F187" t="s">
        <v>380</v>
      </c>
      <c r="G187" s="3" t="s">
        <v>433</v>
      </c>
      <c r="H187">
        <f>16*1.2*7.7</f>
        <v>147.84</v>
      </c>
      <c r="I187" s="5">
        <f t="shared" si="20"/>
        <v>106.03301082251082</v>
      </c>
      <c r="J187" s="4">
        <f t="shared" si="21"/>
        <v>15675.920319999999</v>
      </c>
      <c r="K187" t="s">
        <v>353</v>
      </c>
      <c r="L187" s="1">
        <v>42737</v>
      </c>
      <c r="M187" s="1">
        <v>43098</v>
      </c>
      <c r="O187" t="s">
        <v>408</v>
      </c>
    </row>
    <row r="188" spans="1:15" x14ac:dyDescent="0.25">
      <c r="A188" t="s">
        <v>12</v>
      </c>
      <c r="B188" t="s">
        <v>320</v>
      </c>
      <c r="C188" t="s">
        <v>133</v>
      </c>
      <c r="D188" s="3" t="s">
        <v>327</v>
      </c>
      <c r="E188" t="s">
        <v>67</v>
      </c>
      <c r="F188" t="s">
        <v>380</v>
      </c>
      <c r="G188" s="3" t="s">
        <v>327</v>
      </c>
      <c r="H188">
        <v>10.050000000000001</v>
      </c>
      <c r="I188" s="5">
        <f t="shared" si="20"/>
        <v>62.3</v>
      </c>
      <c r="J188" s="4">
        <f t="shared" si="21"/>
        <v>626.11500000000001</v>
      </c>
      <c r="K188" t="s">
        <v>19</v>
      </c>
      <c r="L188" s="1">
        <v>42737</v>
      </c>
      <c r="M188" s="1">
        <v>43098</v>
      </c>
      <c r="N188" t="s">
        <v>25</v>
      </c>
      <c r="O188" t="s">
        <v>1070</v>
      </c>
    </row>
    <row r="189" spans="1:15" x14ac:dyDescent="0.25">
      <c r="A189" t="s">
        <v>12</v>
      </c>
      <c r="B189" t="s">
        <v>321</v>
      </c>
      <c r="C189" t="s">
        <v>133</v>
      </c>
      <c r="D189" s="3" t="s">
        <v>328</v>
      </c>
      <c r="E189" t="s">
        <v>67</v>
      </c>
      <c r="F189" t="s">
        <v>380</v>
      </c>
      <c r="G189" s="3" t="s">
        <v>328</v>
      </c>
      <c r="H189">
        <f>H187*19%</f>
        <v>28.089600000000001</v>
      </c>
      <c r="I189" s="5">
        <f t="shared" si="20"/>
        <v>74.2</v>
      </c>
      <c r="J189" s="4">
        <f t="shared" si="21"/>
        <v>2084.2483200000001</v>
      </c>
      <c r="K189" t="s">
        <v>19</v>
      </c>
      <c r="L189" s="1">
        <v>42737</v>
      </c>
      <c r="M189" s="1">
        <v>43098</v>
      </c>
      <c r="N189" t="s">
        <v>26</v>
      </c>
      <c r="O189" t="s">
        <v>1071</v>
      </c>
    </row>
    <row r="190" spans="1:15" x14ac:dyDescent="0.25">
      <c r="A190" t="s">
        <v>12</v>
      </c>
      <c r="B190" t="s">
        <v>322</v>
      </c>
      <c r="C190" t="s">
        <v>133</v>
      </c>
      <c r="D190" s="3" t="s">
        <v>329</v>
      </c>
      <c r="E190" t="s">
        <v>67</v>
      </c>
      <c r="F190" t="s">
        <v>380</v>
      </c>
      <c r="G190" s="3" t="s">
        <v>329</v>
      </c>
      <c r="H190">
        <v>55</v>
      </c>
      <c r="I190" s="5">
        <f t="shared" si="20"/>
        <v>134.875</v>
      </c>
      <c r="J190" s="4">
        <f t="shared" si="21"/>
        <v>7418.125</v>
      </c>
      <c r="K190" t="s">
        <v>19</v>
      </c>
      <c r="L190" s="1">
        <v>42737</v>
      </c>
      <c r="M190" s="1">
        <v>43098</v>
      </c>
      <c r="N190" t="s">
        <v>27</v>
      </c>
      <c r="O190" t="s">
        <v>1063</v>
      </c>
    </row>
    <row r="191" spans="1:15" x14ac:dyDescent="0.25">
      <c r="A191" t="s">
        <v>12</v>
      </c>
      <c r="B191" t="s">
        <v>323</v>
      </c>
      <c r="C191" t="s">
        <v>133</v>
      </c>
      <c r="D191" s="3" t="s">
        <v>330</v>
      </c>
      <c r="E191" t="s">
        <v>67</v>
      </c>
      <c r="F191" t="s">
        <v>380</v>
      </c>
      <c r="G191" s="3" t="s">
        <v>330</v>
      </c>
      <c r="H191">
        <v>20</v>
      </c>
      <c r="I191" s="5">
        <f t="shared" si="20"/>
        <v>93.5</v>
      </c>
      <c r="J191" s="4">
        <f t="shared" si="21"/>
        <v>1870</v>
      </c>
      <c r="K191" t="s">
        <v>19</v>
      </c>
      <c r="L191" s="1">
        <v>42737</v>
      </c>
      <c r="M191" s="1">
        <v>43098</v>
      </c>
      <c r="N191" t="s">
        <v>20</v>
      </c>
      <c r="O191" t="s">
        <v>1732</v>
      </c>
    </row>
    <row r="192" spans="1:15" x14ac:dyDescent="0.25">
      <c r="A192" t="s">
        <v>12</v>
      </c>
      <c r="B192" t="s">
        <v>324</v>
      </c>
      <c r="C192" t="s">
        <v>133</v>
      </c>
      <c r="D192" s="3" t="s">
        <v>331</v>
      </c>
      <c r="E192" t="s">
        <v>67</v>
      </c>
      <c r="F192" t="s">
        <v>380</v>
      </c>
      <c r="G192" s="3" t="s">
        <v>331</v>
      </c>
      <c r="H192">
        <v>10</v>
      </c>
      <c r="I192" s="5">
        <f t="shared" si="20"/>
        <v>93.5</v>
      </c>
      <c r="J192" s="4">
        <f t="shared" si="21"/>
        <v>935</v>
      </c>
      <c r="K192" t="s">
        <v>19</v>
      </c>
      <c r="L192" s="1">
        <v>42737</v>
      </c>
      <c r="M192" s="1">
        <v>43098</v>
      </c>
      <c r="N192" t="s">
        <v>29</v>
      </c>
      <c r="O192" t="s">
        <v>1046</v>
      </c>
    </row>
    <row r="193" spans="1:15" x14ac:dyDescent="0.25">
      <c r="A193" t="s">
        <v>12</v>
      </c>
      <c r="B193" t="s">
        <v>325</v>
      </c>
      <c r="C193" t="s">
        <v>133</v>
      </c>
      <c r="D193" s="3" t="s">
        <v>332</v>
      </c>
      <c r="E193" t="s">
        <v>67</v>
      </c>
      <c r="F193" t="s">
        <v>380</v>
      </c>
      <c r="G193" s="3" t="s">
        <v>332</v>
      </c>
      <c r="H193">
        <f>H187*15%</f>
        <v>22.175999999999998</v>
      </c>
      <c r="I193" s="5">
        <f t="shared" si="20"/>
        <v>74.2</v>
      </c>
      <c r="J193" s="4">
        <f t="shared" si="21"/>
        <v>1645.4592</v>
      </c>
      <c r="K193" t="s">
        <v>19</v>
      </c>
      <c r="L193" s="1">
        <v>42737</v>
      </c>
      <c r="M193" s="1">
        <v>43098</v>
      </c>
      <c r="N193" t="s">
        <v>164</v>
      </c>
      <c r="O193" t="s">
        <v>494</v>
      </c>
    </row>
    <row r="194" spans="1:15" x14ac:dyDescent="0.25">
      <c r="A194" t="s">
        <v>12</v>
      </c>
      <c r="B194" t="s">
        <v>326</v>
      </c>
      <c r="C194" t="s">
        <v>133</v>
      </c>
      <c r="D194" s="3" t="s">
        <v>333</v>
      </c>
      <c r="E194" t="s">
        <v>67</v>
      </c>
      <c r="F194" t="s">
        <v>380</v>
      </c>
      <c r="G194" s="3" t="s">
        <v>333</v>
      </c>
      <c r="H194">
        <f>H187*10%</f>
        <v>14.784000000000001</v>
      </c>
      <c r="I194" s="5">
        <f t="shared" si="20"/>
        <v>74.2</v>
      </c>
      <c r="J194" s="4">
        <f t="shared" si="21"/>
        <v>1096.9728</v>
      </c>
      <c r="K194" t="s">
        <v>19</v>
      </c>
      <c r="L194" s="1">
        <v>42737</v>
      </c>
      <c r="M194" s="1">
        <v>43098</v>
      </c>
      <c r="N194" t="s">
        <v>165</v>
      </c>
      <c r="O194" t="s">
        <v>494</v>
      </c>
    </row>
    <row r="195" spans="1:15" ht="47.25" x14ac:dyDescent="0.25">
      <c r="A195" t="s">
        <v>12</v>
      </c>
      <c r="B195" t="s">
        <v>134</v>
      </c>
      <c r="C195" t="s">
        <v>122</v>
      </c>
      <c r="D195" s="3" t="s">
        <v>135</v>
      </c>
      <c r="E195" t="s">
        <v>47</v>
      </c>
      <c r="F195" t="s">
        <v>381</v>
      </c>
      <c r="G195" s="3" t="s">
        <v>45</v>
      </c>
      <c r="H195">
        <f>4*1.2*7.7</f>
        <v>36.96</v>
      </c>
      <c r="I195" s="5">
        <f t="shared" si="20"/>
        <v>120.91545129870129</v>
      </c>
      <c r="J195" s="4">
        <f t="shared" si="21"/>
        <v>4469.0350799999997</v>
      </c>
      <c r="K195" t="s">
        <v>353</v>
      </c>
      <c r="L195" s="1">
        <v>42737</v>
      </c>
      <c r="M195" s="1">
        <v>43098</v>
      </c>
      <c r="O195" t="s">
        <v>415</v>
      </c>
    </row>
    <row r="196" spans="1:15" x14ac:dyDescent="0.25">
      <c r="A196" t="s">
        <v>12</v>
      </c>
      <c r="B196" t="s">
        <v>334</v>
      </c>
      <c r="C196" t="s">
        <v>134</v>
      </c>
      <c r="D196" s="3" t="s">
        <v>341</v>
      </c>
      <c r="E196" t="s">
        <v>67</v>
      </c>
      <c r="F196" t="s">
        <v>381</v>
      </c>
      <c r="G196" s="3" t="s">
        <v>341</v>
      </c>
      <c r="H196">
        <v>10.050000000000001</v>
      </c>
      <c r="I196" s="5">
        <f t="shared" si="20"/>
        <v>62.3</v>
      </c>
      <c r="J196" s="4">
        <f t="shared" si="21"/>
        <v>626.11500000000001</v>
      </c>
      <c r="K196" t="s">
        <v>19</v>
      </c>
      <c r="L196" s="1">
        <v>42737</v>
      </c>
      <c r="M196" s="1">
        <v>43098</v>
      </c>
      <c r="N196" t="s">
        <v>25</v>
      </c>
      <c r="O196" t="s">
        <v>501</v>
      </c>
    </row>
    <row r="197" spans="1:15" x14ac:dyDescent="0.25">
      <c r="A197" t="s">
        <v>12</v>
      </c>
      <c r="B197" t="s">
        <v>335</v>
      </c>
      <c r="C197" t="s">
        <v>134</v>
      </c>
      <c r="D197" s="3" t="s">
        <v>342</v>
      </c>
      <c r="E197" t="s">
        <v>67</v>
      </c>
      <c r="F197" t="s">
        <v>381</v>
      </c>
      <c r="G197" s="3" t="s">
        <v>342</v>
      </c>
      <c r="H197">
        <f>H195*19%</f>
        <v>7.0224000000000002</v>
      </c>
      <c r="I197" s="5">
        <f t="shared" si="20"/>
        <v>74.2</v>
      </c>
      <c r="J197" s="4">
        <f t="shared" si="21"/>
        <v>521.06208000000004</v>
      </c>
      <c r="K197" t="s">
        <v>19</v>
      </c>
      <c r="L197" s="1">
        <v>42737</v>
      </c>
      <c r="M197" s="1">
        <v>43098</v>
      </c>
      <c r="N197" t="s">
        <v>26</v>
      </c>
      <c r="O197" t="s">
        <v>1072</v>
      </c>
    </row>
    <row r="198" spans="1:15" x14ac:dyDescent="0.25">
      <c r="A198" t="s">
        <v>12</v>
      </c>
      <c r="B198" t="s">
        <v>336</v>
      </c>
      <c r="C198" t="s">
        <v>134</v>
      </c>
      <c r="D198" s="3" t="s">
        <v>343</v>
      </c>
      <c r="E198" t="s">
        <v>67</v>
      </c>
      <c r="F198" t="s">
        <v>381</v>
      </c>
      <c r="G198" s="3" t="s">
        <v>343</v>
      </c>
      <c r="H198">
        <v>14</v>
      </c>
      <c r="I198" s="5">
        <f t="shared" si="20"/>
        <v>134.875</v>
      </c>
      <c r="J198" s="4">
        <f t="shared" si="21"/>
        <v>1888.25</v>
      </c>
      <c r="K198" t="s">
        <v>19</v>
      </c>
      <c r="L198" s="1">
        <v>42737</v>
      </c>
      <c r="M198" s="1">
        <v>43098</v>
      </c>
      <c r="N198" t="s">
        <v>27</v>
      </c>
      <c r="O198" t="s">
        <v>1812</v>
      </c>
    </row>
    <row r="199" spans="1:15" x14ac:dyDescent="0.25">
      <c r="A199" t="s">
        <v>12</v>
      </c>
      <c r="B199" t="s">
        <v>337</v>
      </c>
      <c r="C199" t="s">
        <v>134</v>
      </c>
      <c r="D199" s="3" t="s">
        <v>344</v>
      </c>
      <c r="E199" t="s">
        <v>67</v>
      </c>
      <c r="F199" t="s">
        <v>381</v>
      </c>
      <c r="G199" s="3" t="s">
        <v>344</v>
      </c>
      <c r="H199">
        <v>5</v>
      </c>
      <c r="I199" s="5">
        <f t="shared" si="20"/>
        <v>93.5</v>
      </c>
      <c r="J199" s="4">
        <f t="shared" si="21"/>
        <v>467.5</v>
      </c>
      <c r="K199" t="s">
        <v>19</v>
      </c>
      <c r="L199" s="1">
        <v>42737</v>
      </c>
      <c r="M199" s="1">
        <v>43098</v>
      </c>
      <c r="N199" t="s">
        <v>20</v>
      </c>
      <c r="O199" t="s">
        <v>1733</v>
      </c>
    </row>
    <row r="200" spans="1:15" x14ac:dyDescent="0.25">
      <c r="A200" t="s">
        <v>12</v>
      </c>
      <c r="B200" t="s">
        <v>338</v>
      </c>
      <c r="C200" t="s">
        <v>134</v>
      </c>
      <c r="D200" s="3" t="s">
        <v>345</v>
      </c>
      <c r="E200" t="s">
        <v>67</v>
      </c>
      <c r="F200" t="s">
        <v>381</v>
      </c>
      <c r="G200" s="3" t="s">
        <v>345</v>
      </c>
      <c r="H200">
        <v>3</v>
      </c>
      <c r="I200" s="5">
        <f t="shared" si="20"/>
        <v>93.5</v>
      </c>
      <c r="J200" s="4">
        <f t="shared" si="21"/>
        <v>280.5</v>
      </c>
      <c r="K200" t="s">
        <v>19</v>
      </c>
      <c r="L200" s="1">
        <v>42737</v>
      </c>
      <c r="M200" s="1">
        <v>43098</v>
      </c>
      <c r="N200" t="s">
        <v>29</v>
      </c>
      <c r="O200" t="s">
        <v>2157</v>
      </c>
    </row>
    <row r="201" spans="1:15" x14ac:dyDescent="0.25">
      <c r="A201" t="s">
        <v>12</v>
      </c>
      <c r="B201" t="s">
        <v>339</v>
      </c>
      <c r="C201" t="s">
        <v>134</v>
      </c>
      <c r="D201" s="3" t="s">
        <v>346</v>
      </c>
      <c r="E201" t="s">
        <v>67</v>
      </c>
      <c r="F201" t="s">
        <v>381</v>
      </c>
      <c r="G201" s="3" t="s">
        <v>346</v>
      </c>
      <c r="H201">
        <f>H195*15%</f>
        <v>5.5439999999999996</v>
      </c>
      <c r="I201" s="5">
        <f t="shared" si="20"/>
        <v>74.2</v>
      </c>
      <c r="J201" s="4">
        <f t="shared" ref="J201:J226" si="22">IF(K201="AGG",SUMIF(C:C,B201,J:J),IF(N201&lt;&gt;"",H201*I201,"???FIXWERT???"))</f>
        <v>411.3648</v>
      </c>
      <c r="K201" t="s">
        <v>19</v>
      </c>
      <c r="L201" s="1">
        <v>42737</v>
      </c>
      <c r="M201" s="1">
        <v>43098</v>
      </c>
      <c r="N201" t="s">
        <v>164</v>
      </c>
      <c r="O201" t="s">
        <v>2158</v>
      </c>
    </row>
    <row r="202" spans="1:15" x14ac:dyDescent="0.25">
      <c r="A202" t="s">
        <v>12</v>
      </c>
      <c r="B202" t="s">
        <v>340</v>
      </c>
      <c r="C202" t="s">
        <v>134</v>
      </c>
      <c r="D202" s="3" t="s">
        <v>347</v>
      </c>
      <c r="E202" t="s">
        <v>67</v>
      </c>
      <c r="F202" t="s">
        <v>381</v>
      </c>
      <c r="G202" s="3" t="s">
        <v>347</v>
      </c>
      <c r="H202">
        <f>H195*10%</f>
        <v>3.6960000000000002</v>
      </c>
      <c r="I202" s="5">
        <f t="shared" si="20"/>
        <v>74.2</v>
      </c>
      <c r="J202" s="4">
        <f t="shared" si="22"/>
        <v>274.2432</v>
      </c>
      <c r="K202" t="s">
        <v>19</v>
      </c>
      <c r="L202" s="1">
        <v>42737</v>
      </c>
      <c r="M202" s="1">
        <v>43098</v>
      </c>
      <c r="N202" t="s">
        <v>165</v>
      </c>
      <c r="O202" t="s">
        <v>494</v>
      </c>
    </row>
    <row r="203" spans="1:15" x14ac:dyDescent="0.25">
      <c r="A203" t="s">
        <v>12</v>
      </c>
      <c r="B203" t="s">
        <v>651</v>
      </c>
      <c r="C203" t="s">
        <v>21</v>
      </c>
      <c r="D203" s="3" t="s">
        <v>652</v>
      </c>
      <c r="E203" t="s">
        <v>24</v>
      </c>
      <c r="G203" s="3" t="s">
        <v>654</v>
      </c>
      <c r="H203">
        <v>0</v>
      </c>
      <c r="I203" s="5">
        <f t="shared" si="20"/>
        <v>0</v>
      </c>
      <c r="J203" s="4">
        <f t="shared" si="22"/>
        <v>0</v>
      </c>
      <c r="K203" t="s">
        <v>353</v>
      </c>
      <c r="L203" s="1">
        <v>42737</v>
      </c>
      <c r="M203" s="1">
        <v>43098</v>
      </c>
      <c r="O203" t="s">
        <v>355</v>
      </c>
    </row>
    <row r="204" spans="1:15" x14ac:dyDescent="0.25">
      <c r="A204" t="s">
        <v>12</v>
      </c>
      <c r="B204" t="s">
        <v>655</v>
      </c>
      <c r="C204" t="s">
        <v>651</v>
      </c>
      <c r="D204" s="3" t="s">
        <v>656</v>
      </c>
      <c r="E204" t="s">
        <v>47</v>
      </c>
      <c r="F204" t="s">
        <v>653</v>
      </c>
      <c r="G204" s="3" t="s">
        <v>657</v>
      </c>
      <c r="H204">
        <v>0</v>
      </c>
      <c r="I204" s="5">
        <f t="shared" si="20"/>
        <v>0</v>
      </c>
      <c r="J204" s="4">
        <f t="shared" si="22"/>
        <v>0</v>
      </c>
      <c r="K204" t="s">
        <v>353</v>
      </c>
      <c r="L204" s="1">
        <v>42737</v>
      </c>
      <c r="M204" s="1">
        <v>43098</v>
      </c>
      <c r="O204" t="s">
        <v>355</v>
      </c>
    </row>
    <row r="205" spans="1:15" x14ac:dyDescent="0.25">
      <c r="A205" t="s">
        <v>12</v>
      </c>
      <c r="B205" t="s">
        <v>658</v>
      </c>
      <c r="C205" t="s">
        <v>655</v>
      </c>
      <c r="D205" s="3" t="s">
        <v>659</v>
      </c>
      <c r="E205" t="s">
        <v>67</v>
      </c>
      <c r="F205" t="s">
        <v>653</v>
      </c>
      <c r="G205" s="3" t="s">
        <v>660</v>
      </c>
      <c r="H205">
        <v>0</v>
      </c>
      <c r="I205" s="5">
        <f t="shared" si="20"/>
        <v>93.5</v>
      </c>
      <c r="J205" s="4">
        <f t="shared" si="22"/>
        <v>0</v>
      </c>
      <c r="K205" t="s">
        <v>402</v>
      </c>
      <c r="L205" s="1">
        <v>42737</v>
      </c>
      <c r="M205" s="1">
        <v>43098</v>
      </c>
      <c r="N205" t="s">
        <v>20</v>
      </c>
      <c r="O205" t="s">
        <v>1781</v>
      </c>
    </row>
    <row r="206" spans="1:15" x14ac:dyDescent="0.25">
      <c r="A206" t="s">
        <v>12</v>
      </c>
      <c r="B206" t="s">
        <v>1029</v>
      </c>
      <c r="C206" t="s">
        <v>21</v>
      </c>
      <c r="D206" s="3" t="s">
        <v>1030</v>
      </c>
      <c r="E206" t="s">
        <v>24</v>
      </c>
      <c r="F206" t="s">
        <v>1707</v>
      </c>
      <c r="G206" s="3" t="s">
        <v>1030</v>
      </c>
      <c r="H206">
        <v>0</v>
      </c>
      <c r="I206" s="5">
        <f t="shared" si="20"/>
        <v>0</v>
      </c>
      <c r="J206" s="4">
        <f t="shared" si="22"/>
        <v>0</v>
      </c>
      <c r="K206" t="s">
        <v>353</v>
      </c>
      <c r="L206" s="1">
        <v>42737</v>
      </c>
      <c r="M206" s="1">
        <v>43098</v>
      </c>
      <c r="O206" t="s">
        <v>355</v>
      </c>
    </row>
    <row r="207" spans="1:15" x14ac:dyDescent="0.25">
      <c r="A207" t="s">
        <v>12</v>
      </c>
      <c r="B207" t="s">
        <v>1031</v>
      </c>
      <c r="C207" t="s">
        <v>1029</v>
      </c>
      <c r="D207" s="3" t="s">
        <v>1032</v>
      </c>
      <c r="E207" t="s">
        <v>47</v>
      </c>
      <c r="F207" t="s">
        <v>1707</v>
      </c>
      <c r="G207" s="3" t="s">
        <v>1032</v>
      </c>
      <c r="H207">
        <v>0</v>
      </c>
      <c r="I207" s="5">
        <f t="shared" si="20"/>
        <v>0</v>
      </c>
      <c r="J207" s="4">
        <f t="shared" si="22"/>
        <v>0</v>
      </c>
      <c r="K207" t="s">
        <v>353</v>
      </c>
      <c r="L207" s="1">
        <v>42737</v>
      </c>
      <c r="M207" s="1">
        <v>43098</v>
      </c>
      <c r="O207" t="s">
        <v>355</v>
      </c>
    </row>
    <row r="208" spans="1:15" x14ac:dyDescent="0.25">
      <c r="A208" t="s">
        <v>12</v>
      </c>
      <c r="B208" t="s">
        <v>1035</v>
      </c>
      <c r="C208" t="s">
        <v>1031</v>
      </c>
      <c r="D208" s="3" t="s">
        <v>1043</v>
      </c>
      <c r="E208" t="s">
        <v>67</v>
      </c>
      <c r="F208" t="s">
        <v>1707</v>
      </c>
      <c r="G208" s="3" t="s">
        <v>1043</v>
      </c>
      <c r="H208">
        <v>0</v>
      </c>
      <c r="I208" s="5">
        <f t="shared" si="20"/>
        <v>93.5</v>
      </c>
      <c r="J208" s="4">
        <f t="shared" si="22"/>
        <v>0</v>
      </c>
      <c r="K208" t="s">
        <v>19</v>
      </c>
      <c r="L208" s="1">
        <v>42737</v>
      </c>
      <c r="M208" s="1">
        <v>43098</v>
      </c>
      <c r="N208" t="s">
        <v>20</v>
      </c>
      <c r="O208" t="s">
        <v>1782</v>
      </c>
    </row>
    <row r="209" spans="1:15" x14ac:dyDescent="0.25">
      <c r="A209" t="s">
        <v>12</v>
      </c>
      <c r="B209" t="s">
        <v>1036</v>
      </c>
      <c r="C209" t="s">
        <v>1031</v>
      </c>
      <c r="D209" s="3" t="s">
        <v>1067</v>
      </c>
      <c r="E209" t="s">
        <v>67</v>
      </c>
      <c r="F209" t="s">
        <v>1707</v>
      </c>
      <c r="G209" s="3" t="s">
        <v>1067</v>
      </c>
      <c r="H209">
        <v>0</v>
      </c>
      <c r="I209" s="5">
        <f t="shared" si="20"/>
        <v>93.5</v>
      </c>
      <c r="J209" s="4">
        <f t="shared" si="22"/>
        <v>0</v>
      </c>
      <c r="K209" t="s">
        <v>19</v>
      </c>
      <c r="L209" s="1">
        <v>42737</v>
      </c>
      <c r="M209" s="1">
        <v>43098</v>
      </c>
      <c r="N209" t="s">
        <v>29</v>
      </c>
      <c r="O209" t="s">
        <v>1782</v>
      </c>
    </row>
    <row r="210" spans="1:15" x14ac:dyDescent="0.25">
      <c r="A210" t="s">
        <v>12</v>
      </c>
      <c r="B210" t="s">
        <v>1033</v>
      </c>
      <c r="C210" t="s">
        <v>1029</v>
      </c>
      <c r="D210" s="3" t="s">
        <v>1034</v>
      </c>
      <c r="E210" t="s">
        <v>47</v>
      </c>
      <c r="F210" t="s">
        <v>1707</v>
      </c>
      <c r="G210" s="3" t="s">
        <v>1034</v>
      </c>
      <c r="H210">
        <v>0</v>
      </c>
      <c r="I210" s="5">
        <f t="shared" si="20"/>
        <v>0</v>
      </c>
      <c r="J210" s="4">
        <f t="shared" si="22"/>
        <v>0</v>
      </c>
      <c r="K210" t="s">
        <v>353</v>
      </c>
      <c r="L210" s="1">
        <v>42737</v>
      </c>
      <c r="M210" s="1">
        <v>43098</v>
      </c>
      <c r="O210" t="s">
        <v>355</v>
      </c>
    </row>
    <row r="211" spans="1:15" x14ac:dyDescent="0.25">
      <c r="A211" t="s">
        <v>12</v>
      </c>
      <c r="B211" t="s">
        <v>1037</v>
      </c>
      <c r="C211" t="s">
        <v>1033</v>
      </c>
      <c r="D211" s="3" t="s">
        <v>1040</v>
      </c>
      <c r="E211" t="s">
        <v>67</v>
      </c>
      <c r="F211" t="s">
        <v>1707</v>
      </c>
      <c r="G211" s="3" t="s">
        <v>1040</v>
      </c>
      <c r="H211">
        <v>0</v>
      </c>
      <c r="I211" s="5">
        <f t="shared" si="20"/>
        <v>134.875</v>
      </c>
      <c r="J211" s="4">
        <f t="shared" si="22"/>
        <v>0</v>
      </c>
      <c r="K211" t="s">
        <v>19</v>
      </c>
      <c r="L211" s="1">
        <v>42737</v>
      </c>
      <c r="M211" s="1">
        <v>43098</v>
      </c>
      <c r="N211" t="s">
        <v>27</v>
      </c>
      <c r="O211" t="s">
        <v>1713</v>
      </c>
    </row>
    <row r="212" spans="1:15" x14ac:dyDescent="0.25">
      <c r="A212" t="s">
        <v>12</v>
      </c>
      <c r="B212" t="s">
        <v>1038</v>
      </c>
      <c r="C212" t="s">
        <v>1033</v>
      </c>
      <c r="D212" s="3" t="s">
        <v>1039</v>
      </c>
      <c r="E212" t="s">
        <v>67</v>
      </c>
      <c r="F212" t="s">
        <v>1707</v>
      </c>
      <c r="G212" s="3" t="s">
        <v>1039</v>
      </c>
      <c r="H212">
        <v>0</v>
      </c>
      <c r="I212" s="5">
        <f t="shared" si="20"/>
        <v>74.2</v>
      </c>
      <c r="J212" s="4">
        <f t="shared" si="22"/>
        <v>0</v>
      </c>
      <c r="K212" t="s">
        <v>19</v>
      </c>
      <c r="L212" s="1">
        <v>42737</v>
      </c>
      <c r="M212" s="1">
        <v>43098</v>
      </c>
      <c r="N212" t="s">
        <v>1042</v>
      </c>
      <c r="O212" t="s">
        <v>1782</v>
      </c>
    </row>
    <row r="213" spans="1:15" x14ac:dyDescent="0.25">
      <c r="A213" t="s">
        <v>12</v>
      </c>
      <c r="B213" t="s">
        <v>1714</v>
      </c>
      <c r="C213" t="s">
        <v>1033</v>
      </c>
      <c r="D213" s="3" t="s">
        <v>1715</v>
      </c>
      <c r="E213" t="s">
        <v>67</v>
      </c>
      <c r="F213" t="s">
        <v>1707</v>
      </c>
      <c r="G213" s="3" t="s">
        <v>1715</v>
      </c>
      <c r="H213">
        <v>0</v>
      </c>
      <c r="I213" s="5">
        <f t="shared" ref="I213:I215" si="23">IF(K213="AGG",IF(H213&gt;0,J213/H213,0),SUMIF(JAHRKURZZS,CONCATENATE(YEAR(M213),N213),JAHRUSRATES))</f>
        <v>93.5</v>
      </c>
      <c r="J213" s="4">
        <f t="shared" si="22"/>
        <v>0</v>
      </c>
      <c r="K213" t="s">
        <v>19</v>
      </c>
      <c r="L213" s="1">
        <v>42737</v>
      </c>
      <c r="M213" s="1">
        <v>43098</v>
      </c>
      <c r="N213" t="s">
        <v>1716</v>
      </c>
      <c r="O213" t="s">
        <v>1798</v>
      </c>
    </row>
    <row r="214" spans="1:15" x14ac:dyDescent="0.25">
      <c r="A214" t="s">
        <v>12</v>
      </c>
      <c r="B214" t="s">
        <v>1736</v>
      </c>
      <c r="C214" t="s">
        <v>21</v>
      </c>
      <c r="D214" s="3" t="s">
        <v>1737</v>
      </c>
      <c r="E214" t="s">
        <v>24</v>
      </c>
      <c r="F214" t="s">
        <v>1738</v>
      </c>
      <c r="G214" s="3" t="s">
        <v>1737</v>
      </c>
      <c r="H214">
        <f>SUMIF(C:C,B214,H:H)</f>
        <v>0</v>
      </c>
      <c r="I214" s="5">
        <f t="shared" si="23"/>
        <v>0</v>
      </c>
      <c r="J214" s="4">
        <f t="shared" si="22"/>
        <v>0</v>
      </c>
      <c r="K214" t="s">
        <v>353</v>
      </c>
      <c r="L214" s="1">
        <v>42737</v>
      </c>
      <c r="M214" s="1">
        <v>43098</v>
      </c>
      <c r="O214" t="s">
        <v>355</v>
      </c>
    </row>
    <row r="215" spans="1:15" x14ac:dyDescent="0.25">
      <c r="A215" t="s">
        <v>12</v>
      </c>
      <c r="B215" t="s">
        <v>1739</v>
      </c>
      <c r="C215" t="s">
        <v>1736</v>
      </c>
      <c r="D215" s="3" t="s">
        <v>1740</v>
      </c>
      <c r="E215" t="s">
        <v>47</v>
      </c>
      <c r="F215" t="s">
        <v>1738</v>
      </c>
      <c r="G215" s="3" t="s">
        <v>1740</v>
      </c>
      <c r="H215">
        <f>SUMIF(C:C,B215,H:H)</f>
        <v>0</v>
      </c>
      <c r="I215" s="5">
        <f t="shared" si="23"/>
        <v>0</v>
      </c>
      <c r="J215" s="4">
        <f t="shared" si="22"/>
        <v>0</v>
      </c>
      <c r="K215" t="s">
        <v>353</v>
      </c>
      <c r="L215" s="1">
        <v>42737</v>
      </c>
      <c r="M215" s="1">
        <v>43098</v>
      </c>
      <c r="O215" t="s">
        <v>355</v>
      </c>
    </row>
    <row r="216" spans="1:15" x14ac:dyDescent="0.25">
      <c r="A216" t="s">
        <v>12</v>
      </c>
      <c r="B216" t="s">
        <v>1741</v>
      </c>
      <c r="C216" t="s">
        <v>1739</v>
      </c>
      <c r="D216" s="3" t="s">
        <v>1744</v>
      </c>
      <c r="E216" t="s">
        <v>67</v>
      </c>
      <c r="F216" t="s">
        <v>1738</v>
      </c>
      <c r="G216" s="3" t="s">
        <v>1744</v>
      </c>
      <c r="H216">
        <v>0</v>
      </c>
      <c r="I216" s="5">
        <f t="shared" ref="I216" si="24">IF(K216="AGG",IF(H216&gt;0,J216/H216,0),SUMIF(JAHRKURZZS,CONCATENATE(YEAR(M216),N216),JAHRUSRATES))</f>
        <v>93.5</v>
      </c>
      <c r="J216" s="4">
        <f t="shared" si="22"/>
        <v>0</v>
      </c>
      <c r="K216" t="s">
        <v>19</v>
      </c>
      <c r="L216" s="1">
        <v>42737</v>
      </c>
      <c r="M216" s="1">
        <v>43098</v>
      </c>
      <c r="N216" t="s">
        <v>20</v>
      </c>
      <c r="O216" t="s">
        <v>1783</v>
      </c>
    </row>
    <row r="217" spans="1:15" x14ac:dyDescent="0.25">
      <c r="A217" t="s">
        <v>12</v>
      </c>
      <c r="B217" t="s">
        <v>1742</v>
      </c>
      <c r="C217" t="s">
        <v>1739</v>
      </c>
      <c r="D217" s="3" t="s">
        <v>1745</v>
      </c>
      <c r="E217" t="s">
        <v>67</v>
      </c>
      <c r="F217" t="s">
        <v>1738</v>
      </c>
      <c r="G217" s="3" t="s">
        <v>1745</v>
      </c>
      <c r="H217">
        <v>0</v>
      </c>
      <c r="I217" s="5">
        <f t="shared" ref="I217:I219" si="25">IF(K217="AGG",IF(H217&gt;0,J217/H217,0),SUMIF(JAHRKURZZS,CONCATENATE(YEAR(M217),N217),JAHRUSRATES))</f>
        <v>93.5</v>
      </c>
      <c r="J217" s="4">
        <f t="shared" si="22"/>
        <v>0</v>
      </c>
      <c r="K217" t="s">
        <v>19</v>
      </c>
      <c r="L217" s="1">
        <v>42737</v>
      </c>
      <c r="M217" s="1">
        <v>43098</v>
      </c>
      <c r="N217" t="s">
        <v>1716</v>
      </c>
      <c r="O217" t="s">
        <v>2182</v>
      </c>
    </row>
    <row r="218" spans="1:15" x14ac:dyDescent="0.25">
      <c r="A218" t="s">
        <v>12</v>
      </c>
      <c r="B218" t="s">
        <v>1813</v>
      </c>
      <c r="C218" t="s">
        <v>1739</v>
      </c>
      <c r="D218" s="3" t="s">
        <v>1746</v>
      </c>
      <c r="E218" t="s">
        <v>67</v>
      </c>
      <c r="F218" t="s">
        <v>1738</v>
      </c>
      <c r="G218" s="3" t="s">
        <v>1746</v>
      </c>
      <c r="H218">
        <v>0</v>
      </c>
      <c r="I218" s="5">
        <f t="shared" si="25"/>
        <v>93.5</v>
      </c>
      <c r="J218" s="4">
        <f t="shared" si="22"/>
        <v>0</v>
      </c>
      <c r="K218" t="s">
        <v>19</v>
      </c>
      <c r="L218" s="1">
        <v>42737</v>
      </c>
      <c r="M218" s="1">
        <v>43098</v>
      </c>
      <c r="N218" t="s">
        <v>29</v>
      </c>
      <c r="O218" t="s">
        <v>2182</v>
      </c>
    </row>
    <row r="219" spans="1:15" x14ac:dyDescent="0.25">
      <c r="A219" t="s">
        <v>12</v>
      </c>
      <c r="B219" t="s">
        <v>1743</v>
      </c>
      <c r="C219" t="s">
        <v>1739</v>
      </c>
      <c r="D219" s="3" t="s">
        <v>1802</v>
      </c>
      <c r="E219" t="s">
        <v>67</v>
      </c>
      <c r="F219" t="s">
        <v>1738</v>
      </c>
      <c r="G219" s="3" t="s">
        <v>1802</v>
      </c>
      <c r="H219">
        <v>0</v>
      </c>
      <c r="I219" s="5">
        <f t="shared" si="25"/>
        <v>74.2</v>
      </c>
      <c r="J219" s="4">
        <f t="shared" si="22"/>
        <v>0</v>
      </c>
      <c r="K219" t="s">
        <v>19</v>
      </c>
      <c r="L219" s="1">
        <v>42737</v>
      </c>
      <c r="M219" s="1">
        <v>43098</v>
      </c>
      <c r="N219" t="s">
        <v>164</v>
      </c>
      <c r="O219" t="s">
        <v>1803</v>
      </c>
    </row>
    <row r="220" spans="1:15" x14ac:dyDescent="0.25">
      <c r="A220" t="s">
        <v>12</v>
      </c>
      <c r="B220" t="s">
        <v>1774</v>
      </c>
      <c r="C220" t="s">
        <v>1739</v>
      </c>
      <c r="D220" s="3" t="s">
        <v>1775</v>
      </c>
      <c r="E220" t="s">
        <v>67</v>
      </c>
      <c r="F220" t="s">
        <v>1738</v>
      </c>
      <c r="G220" s="3" t="s">
        <v>1775</v>
      </c>
      <c r="H220">
        <v>0</v>
      </c>
      <c r="I220" s="5">
        <f t="shared" ref="I220" si="26">IF(K220="AGG",IF(H220&gt;0,J220/H220,0),SUMIF(JAHRKURZZS,CONCATENATE(YEAR(M220),N220),JAHRUSRATES))</f>
        <v>93.5</v>
      </c>
      <c r="J220" s="4">
        <f t="shared" si="22"/>
        <v>0</v>
      </c>
      <c r="K220" t="s">
        <v>19</v>
      </c>
      <c r="L220" s="1">
        <v>42737</v>
      </c>
      <c r="M220" s="1">
        <v>43098</v>
      </c>
      <c r="N220" t="s">
        <v>1749</v>
      </c>
      <c r="O220" t="s">
        <v>2183</v>
      </c>
    </row>
    <row r="221" spans="1:15" x14ac:dyDescent="0.25">
      <c r="A221" t="s">
        <v>12</v>
      </c>
      <c r="B221" t="s">
        <v>1446</v>
      </c>
      <c r="C221" t="s">
        <v>21</v>
      </c>
      <c r="D221" s="3" t="s">
        <v>1447</v>
      </c>
      <c r="E221" t="s">
        <v>24</v>
      </c>
      <c r="H221">
        <f>SUMIF(C:C,B221,H:H)</f>
        <v>139</v>
      </c>
      <c r="I221" s="5">
        <f t="shared" si="20"/>
        <v>134.875</v>
      </c>
      <c r="J221" s="4">
        <f t="shared" si="22"/>
        <v>18747.625</v>
      </c>
      <c r="K221" t="s">
        <v>353</v>
      </c>
      <c r="L221" s="1">
        <v>42737</v>
      </c>
      <c r="M221" s="1">
        <v>43098</v>
      </c>
      <c r="O221" t="s">
        <v>355</v>
      </c>
    </row>
    <row r="222" spans="1:15" x14ac:dyDescent="0.25">
      <c r="A222" t="s">
        <v>12</v>
      </c>
      <c r="B222" t="s">
        <v>1699</v>
      </c>
      <c r="C222" t="s">
        <v>1446</v>
      </c>
      <c r="D222" s="3" t="s">
        <v>1701</v>
      </c>
      <c r="E222" t="s">
        <v>47</v>
      </c>
      <c r="H222">
        <f>SUMIF(C:C,B222,H:H)</f>
        <v>139</v>
      </c>
      <c r="I222" s="5">
        <f t="shared" ref="I222" si="27">IF(K222="AGG",IF(H222&gt;0,J222/H222,0),SUMIF(JAHRKURZZS,CONCATENATE(YEAR(M222),N222),JAHRUSRATES))</f>
        <v>134.875</v>
      </c>
      <c r="J222" s="4">
        <f t="shared" si="22"/>
        <v>18747.625</v>
      </c>
      <c r="K222" t="s">
        <v>353</v>
      </c>
      <c r="L222" s="1">
        <v>42737</v>
      </c>
      <c r="M222" s="1">
        <v>43098</v>
      </c>
      <c r="O222" t="s">
        <v>355</v>
      </c>
    </row>
    <row r="223" spans="1:15" x14ac:dyDescent="0.25">
      <c r="A223" t="s">
        <v>12</v>
      </c>
      <c r="B223" t="s">
        <v>1700</v>
      </c>
      <c r="C223" t="s">
        <v>1699</v>
      </c>
      <c r="D223" s="3" t="s">
        <v>1448</v>
      </c>
      <c r="E223" t="s">
        <v>67</v>
      </c>
      <c r="F223" t="s">
        <v>1709</v>
      </c>
      <c r="H223">
        <v>139</v>
      </c>
      <c r="I223" s="5">
        <f t="shared" ref="I223:I226" si="28">IF(K223="AGG",IF(H223&gt;0,J223/H223,0),SUMIF(JAHRKURZZS,CONCATENATE(YEAR(M223),N223),JAHRUSRATES))</f>
        <v>134.875</v>
      </c>
      <c r="J223" s="4">
        <f t="shared" si="22"/>
        <v>18747.625</v>
      </c>
      <c r="K223" t="s">
        <v>19</v>
      </c>
      <c r="L223" s="1">
        <v>42737</v>
      </c>
      <c r="M223" s="1">
        <v>43098</v>
      </c>
      <c r="N223" t="s">
        <v>27</v>
      </c>
      <c r="O223" t="s">
        <v>1717</v>
      </c>
    </row>
    <row r="224" spans="1:15" x14ac:dyDescent="0.25">
      <c r="A224" t="s">
        <v>12</v>
      </c>
      <c r="B224" t="s">
        <v>1421</v>
      </c>
      <c r="C224" t="s">
        <v>14</v>
      </c>
      <c r="D224" s="3" t="s">
        <v>468</v>
      </c>
      <c r="E224" t="s">
        <v>16</v>
      </c>
      <c r="F224" t="s">
        <v>471</v>
      </c>
      <c r="G224" s="3" t="s">
        <v>469</v>
      </c>
      <c r="H224">
        <f>SUMIF(C:C,B224,H:H)</f>
        <v>0</v>
      </c>
      <c r="I224" s="5">
        <f t="shared" si="28"/>
        <v>0</v>
      </c>
      <c r="J224" s="4">
        <f t="shared" si="22"/>
        <v>155599</v>
      </c>
      <c r="K224" t="s">
        <v>353</v>
      </c>
      <c r="L224" s="1">
        <v>42737</v>
      </c>
      <c r="M224" s="1">
        <v>43098</v>
      </c>
      <c r="O224" t="s">
        <v>355</v>
      </c>
    </row>
    <row r="225" spans="1:15" x14ac:dyDescent="0.25">
      <c r="A225" t="s">
        <v>12</v>
      </c>
      <c r="B225" t="s">
        <v>1702</v>
      </c>
      <c r="C225" t="s">
        <v>1421</v>
      </c>
      <c r="D225" s="3" t="s">
        <v>468</v>
      </c>
      <c r="E225" t="s">
        <v>24</v>
      </c>
      <c r="F225" t="s">
        <v>471</v>
      </c>
      <c r="G225" s="3" t="s">
        <v>469</v>
      </c>
      <c r="H225">
        <f>SUMIF(C:C,B225,H:H)</f>
        <v>0</v>
      </c>
      <c r="I225" s="5">
        <f t="shared" si="28"/>
        <v>0</v>
      </c>
      <c r="J225" s="4">
        <f t="shared" si="22"/>
        <v>155599</v>
      </c>
      <c r="K225" t="s">
        <v>353</v>
      </c>
      <c r="L225" s="1">
        <v>42737</v>
      </c>
      <c r="M225" s="1">
        <v>43098</v>
      </c>
      <c r="O225" t="s">
        <v>355</v>
      </c>
    </row>
    <row r="226" spans="1:15" x14ac:dyDescent="0.25">
      <c r="A226" t="s">
        <v>12</v>
      </c>
      <c r="B226" t="s">
        <v>1703</v>
      </c>
      <c r="C226" t="s">
        <v>1702</v>
      </c>
      <c r="D226" s="3" t="s">
        <v>468</v>
      </c>
      <c r="E226" t="s">
        <v>47</v>
      </c>
      <c r="F226" t="s">
        <v>471</v>
      </c>
      <c r="G226" s="3" t="s">
        <v>469</v>
      </c>
      <c r="H226">
        <f>SUMIF(C:C,B226,H:H)</f>
        <v>0</v>
      </c>
      <c r="I226" s="5">
        <f t="shared" si="28"/>
        <v>0</v>
      </c>
      <c r="J226" s="4">
        <f t="shared" si="22"/>
        <v>155599</v>
      </c>
      <c r="K226" t="s">
        <v>353</v>
      </c>
      <c r="L226" s="1">
        <v>42737</v>
      </c>
      <c r="M226" s="1">
        <v>43098</v>
      </c>
      <c r="O226" t="s">
        <v>355</v>
      </c>
    </row>
    <row r="227" spans="1:15" x14ac:dyDescent="0.25">
      <c r="A227" t="s">
        <v>12</v>
      </c>
      <c r="B227" t="s">
        <v>1704</v>
      </c>
      <c r="C227" t="s">
        <v>1703</v>
      </c>
      <c r="D227" s="3" t="s">
        <v>468</v>
      </c>
      <c r="E227" t="s">
        <v>67</v>
      </c>
      <c r="F227" t="s">
        <v>471</v>
      </c>
      <c r="G227" s="3" t="s">
        <v>469</v>
      </c>
      <c r="H227">
        <v>0</v>
      </c>
      <c r="I227" s="5">
        <f t="shared" ref="I227" si="29">IF(K227="AGG",IF(H227&gt;0,J227/H227,0),SUMIF(JAHRKURZZS,CONCATENATE(YEAR(M227),N227),JAHRUSRATES))</f>
        <v>0</v>
      </c>
      <c r="J227" s="4">
        <v>155599</v>
      </c>
      <c r="K227" t="s">
        <v>19</v>
      </c>
      <c r="L227" s="1">
        <v>42737</v>
      </c>
      <c r="M227" s="1">
        <v>43098</v>
      </c>
      <c r="O227" t="s">
        <v>2122</v>
      </c>
    </row>
    <row r="228" spans="1:15" x14ac:dyDescent="0.25">
      <c r="A228" t="s">
        <v>993</v>
      </c>
      <c r="B228" t="s">
        <v>994</v>
      </c>
      <c r="D228" s="3" t="s">
        <v>995</v>
      </c>
      <c r="E228" t="s">
        <v>51</v>
      </c>
      <c r="G228" s="3" t="s">
        <v>999</v>
      </c>
      <c r="H228">
        <f>SUMIF(C:C,B228,H:H)</f>
        <v>364</v>
      </c>
      <c r="I228" s="5">
        <f t="shared" si="20"/>
        <v>95.3</v>
      </c>
      <c r="J228" s="4">
        <f t="shared" ref="J228:J248" si="30">IF(K228="AGG",SUMIF(C:C,B228,J:J),IF(N228&lt;&gt;"",H228*I228,"???FIXWERT???"))</f>
        <v>34689.199999999997</v>
      </c>
      <c r="K228" t="s">
        <v>353</v>
      </c>
      <c r="L228" s="1">
        <v>43102</v>
      </c>
      <c r="M228" s="1">
        <v>43463</v>
      </c>
      <c r="O228" t="s">
        <v>355</v>
      </c>
    </row>
    <row r="229" spans="1:15" x14ac:dyDescent="0.25">
      <c r="A229" t="s">
        <v>993</v>
      </c>
      <c r="B229" t="s">
        <v>996</v>
      </c>
      <c r="C229" t="s">
        <v>994</v>
      </c>
      <c r="D229" s="3" t="s">
        <v>997</v>
      </c>
      <c r="E229" t="s">
        <v>16</v>
      </c>
      <c r="G229" s="3" t="s">
        <v>998</v>
      </c>
      <c r="H229">
        <f>SUMIF(C:C,B229,H:H)</f>
        <v>364</v>
      </c>
      <c r="I229" s="5">
        <f t="shared" si="20"/>
        <v>95.3</v>
      </c>
      <c r="J229" s="4">
        <f t="shared" si="30"/>
        <v>34689.199999999997</v>
      </c>
      <c r="K229" t="s">
        <v>353</v>
      </c>
      <c r="L229" s="1">
        <v>43102</v>
      </c>
      <c r="M229" s="1">
        <v>43463</v>
      </c>
      <c r="O229" t="s">
        <v>355</v>
      </c>
    </row>
    <row r="230" spans="1:15" x14ac:dyDescent="0.25">
      <c r="A230" t="s">
        <v>993</v>
      </c>
      <c r="B230" t="s">
        <v>1000</v>
      </c>
      <c r="C230" t="s">
        <v>996</v>
      </c>
      <c r="D230" s="3" t="s">
        <v>990</v>
      </c>
      <c r="E230" t="s">
        <v>47</v>
      </c>
      <c r="G230" s="3" t="s">
        <v>1003</v>
      </c>
      <c r="H230">
        <f>52*4</f>
        <v>208</v>
      </c>
      <c r="I230" s="5">
        <f t="shared" ref="I230:I293" si="31">IF(K230="AGG",IF(H230&gt;0,J230/H230,0),SUMIF(JAHRKURZZS,CONCATENATE(YEAR(M230),N230),JAHRUSRATES))</f>
        <v>95.3</v>
      </c>
      <c r="J230" s="4">
        <f t="shared" si="30"/>
        <v>19822.399999999998</v>
      </c>
      <c r="K230" t="s">
        <v>741</v>
      </c>
      <c r="L230" s="1">
        <v>43102</v>
      </c>
      <c r="M230" s="1">
        <v>43463</v>
      </c>
      <c r="N230" t="s">
        <v>987</v>
      </c>
      <c r="O230" t="s">
        <v>1006</v>
      </c>
    </row>
    <row r="231" spans="1:15" x14ac:dyDescent="0.25">
      <c r="A231" t="s">
        <v>993</v>
      </c>
      <c r="B231" t="s">
        <v>1001</v>
      </c>
      <c r="C231" t="s">
        <v>996</v>
      </c>
      <c r="D231" s="3" t="s">
        <v>992</v>
      </c>
      <c r="E231" t="s">
        <v>47</v>
      </c>
      <c r="G231" s="3" t="s">
        <v>1004</v>
      </c>
      <c r="H231">
        <f>52*1</f>
        <v>52</v>
      </c>
      <c r="I231" s="5">
        <f t="shared" si="31"/>
        <v>95.3</v>
      </c>
      <c r="J231" s="4">
        <f t="shared" si="30"/>
        <v>4955.5999999999995</v>
      </c>
      <c r="K231" t="s">
        <v>741</v>
      </c>
      <c r="L231" s="1">
        <v>43102</v>
      </c>
      <c r="M231" s="1">
        <v>43463</v>
      </c>
      <c r="N231" t="s">
        <v>987</v>
      </c>
      <c r="O231" t="s">
        <v>1007</v>
      </c>
    </row>
    <row r="232" spans="1:15" x14ac:dyDescent="0.25">
      <c r="A232" t="s">
        <v>993</v>
      </c>
      <c r="B232" t="s">
        <v>1002</v>
      </c>
      <c r="C232" t="s">
        <v>996</v>
      </c>
      <c r="D232" s="3" t="s">
        <v>991</v>
      </c>
      <c r="E232" t="s">
        <v>47</v>
      </c>
      <c r="G232" s="3" t="s">
        <v>1005</v>
      </c>
      <c r="H232">
        <f>52*2</f>
        <v>104</v>
      </c>
      <c r="I232" s="5">
        <f t="shared" si="31"/>
        <v>95.3</v>
      </c>
      <c r="J232" s="4">
        <f t="shared" si="30"/>
        <v>9911.1999999999989</v>
      </c>
      <c r="K232" t="s">
        <v>741</v>
      </c>
      <c r="L232" s="1">
        <v>43102</v>
      </c>
      <c r="M232" s="1">
        <v>43463</v>
      </c>
      <c r="N232" t="s">
        <v>987</v>
      </c>
      <c r="O232" t="s">
        <v>1008</v>
      </c>
    </row>
    <row r="233" spans="1:15" x14ac:dyDescent="0.25">
      <c r="A233" t="s">
        <v>678</v>
      </c>
      <c r="B233" t="s">
        <v>679</v>
      </c>
      <c r="D233" s="3" t="s">
        <v>680</v>
      </c>
      <c r="E233" t="s">
        <v>51</v>
      </c>
      <c r="G233" s="3" t="s">
        <v>724</v>
      </c>
      <c r="H233">
        <f>SUMIF(C:C,B233,H:H)</f>
        <v>8619</v>
      </c>
      <c r="I233" s="5">
        <f t="shared" si="31"/>
        <v>127.47585566771086</v>
      </c>
      <c r="J233" s="4">
        <f t="shared" si="30"/>
        <v>1098714.3999999999</v>
      </c>
      <c r="K233" t="s">
        <v>353</v>
      </c>
      <c r="L233" s="1">
        <v>43102</v>
      </c>
      <c r="M233" s="1">
        <v>43463</v>
      </c>
      <c r="O233" t="s">
        <v>355</v>
      </c>
    </row>
    <row r="234" spans="1:15" x14ac:dyDescent="0.25">
      <c r="A234" t="s">
        <v>678</v>
      </c>
      <c r="B234" t="s">
        <v>681</v>
      </c>
      <c r="C234" t="s">
        <v>679</v>
      </c>
      <c r="D234" s="3" t="s">
        <v>682</v>
      </c>
      <c r="E234" t="s">
        <v>16</v>
      </c>
      <c r="G234" s="3" t="s">
        <v>725</v>
      </c>
      <c r="H234">
        <f>SUMIF(C:C,B234,H:H)</f>
        <v>4143</v>
      </c>
      <c r="I234" s="5">
        <f t="shared" si="31"/>
        <v>125.78305575669803</v>
      </c>
      <c r="J234" s="4">
        <f t="shared" si="30"/>
        <v>521119.19999999995</v>
      </c>
      <c r="K234" t="s">
        <v>353</v>
      </c>
      <c r="L234" s="1">
        <v>43102</v>
      </c>
      <c r="M234" s="1">
        <v>43463</v>
      </c>
      <c r="O234" t="s">
        <v>355</v>
      </c>
    </row>
    <row r="235" spans="1:15" x14ac:dyDescent="0.25">
      <c r="A235" t="s">
        <v>678</v>
      </c>
      <c r="B235" t="s">
        <v>686</v>
      </c>
      <c r="C235" t="s">
        <v>681</v>
      </c>
      <c r="D235" s="3" t="s">
        <v>687</v>
      </c>
      <c r="E235" t="s">
        <v>24</v>
      </c>
      <c r="G235" s="3" t="s">
        <v>1276</v>
      </c>
      <c r="H235">
        <f>SUMIF(C:C,B235,H:H)</f>
        <v>1326</v>
      </c>
      <c r="I235" s="5">
        <f t="shared" si="31"/>
        <v>97.354298642533934</v>
      </c>
      <c r="J235" s="4">
        <f t="shared" si="30"/>
        <v>129091.8</v>
      </c>
      <c r="K235" t="s">
        <v>353</v>
      </c>
      <c r="L235" s="1">
        <v>43102</v>
      </c>
      <c r="M235" s="1">
        <v>43463</v>
      </c>
      <c r="O235" t="s">
        <v>355</v>
      </c>
    </row>
    <row r="236" spans="1:15" x14ac:dyDescent="0.25">
      <c r="A236" t="s">
        <v>678</v>
      </c>
      <c r="B236" t="s">
        <v>710</v>
      </c>
      <c r="C236" t="s">
        <v>686</v>
      </c>
      <c r="D236" s="3" t="s">
        <v>711</v>
      </c>
      <c r="E236" t="s">
        <v>47</v>
      </c>
      <c r="G236" s="3" t="s">
        <v>711</v>
      </c>
      <c r="H236">
        <v>240</v>
      </c>
      <c r="I236" s="5">
        <f t="shared" si="31"/>
        <v>95.3</v>
      </c>
      <c r="J236" s="4">
        <f t="shared" si="30"/>
        <v>22872</v>
      </c>
      <c r="K236" t="s">
        <v>741</v>
      </c>
      <c r="L236" s="1">
        <v>43102</v>
      </c>
      <c r="M236" s="1">
        <v>43463</v>
      </c>
      <c r="N236" t="s">
        <v>985</v>
      </c>
      <c r="O236" t="s">
        <v>355</v>
      </c>
    </row>
    <row r="237" spans="1:15" x14ac:dyDescent="0.25">
      <c r="A237" t="s">
        <v>678</v>
      </c>
      <c r="B237" t="s">
        <v>712</v>
      </c>
      <c r="C237" t="s">
        <v>686</v>
      </c>
      <c r="D237" s="3" t="s">
        <v>713</v>
      </c>
      <c r="E237" t="s">
        <v>47</v>
      </c>
      <c r="G237" s="3" t="s">
        <v>713</v>
      </c>
      <c r="H237">
        <v>240</v>
      </c>
      <c r="I237" s="5">
        <f t="shared" si="31"/>
        <v>95.3</v>
      </c>
      <c r="J237" s="4">
        <f t="shared" si="30"/>
        <v>22872</v>
      </c>
      <c r="K237" t="s">
        <v>741</v>
      </c>
      <c r="L237" s="1">
        <v>43102</v>
      </c>
      <c r="M237" s="1">
        <v>43463</v>
      </c>
      <c r="N237" t="s">
        <v>985</v>
      </c>
      <c r="O237" t="s">
        <v>355</v>
      </c>
    </row>
    <row r="238" spans="1:15" x14ac:dyDescent="0.25">
      <c r="A238" t="s">
        <v>678</v>
      </c>
      <c r="B238" t="s">
        <v>714</v>
      </c>
      <c r="C238" t="s">
        <v>686</v>
      </c>
      <c r="D238" s="3" t="s">
        <v>723</v>
      </c>
      <c r="E238" t="s">
        <v>47</v>
      </c>
      <c r="G238" s="3" t="s">
        <v>723</v>
      </c>
      <c r="H238">
        <v>192</v>
      </c>
      <c r="I238" s="5">
        <f t="shared" si="31"/>
        <v>95.3</v>
      </c>
      <c r="J238" s="4">
        <f t="shared" si="30"/>
        <v>18297.599999999999</v>
      </c>
      <c r="K238" t="s">
        <v>741</v>
      </c>
      <c r="L238" s="1">
        <v>43102</v>
      </c>
      <c r="M238" s="1">
        <v>43463</v>
      </c>
      <c r="N238" t="s">
        <v>985</v>
      </c>
      <c r="O238" t="s">
        <v>355</v>
      </c>
    </row>
    <row r="239" spans="1:15" x14ac:dyDescent="0.25">
      <c r="A239" t="s">
        <v>678</v>
      </c>
      <c r="B239" t="s">
        <v>717</v>
      </c>
      <c r="C239" t="s">
        <v>686</v>
      </c>
      <c r="D239" s="3" t="s">
        <v>722</v>
      </c>
      <c r="E239" t="s">
        <v>47</v>
      </c>
      <c r="G239" s="3" t="s">
        <v>722</v>
      </c>
      <c r="H239">
        <v>160</v>
      </c>
      <c r="I239" s="5">
        <f t="shared" si="31"/>
        <v>95.3</v>
      </c>
      <c r="J239" s="4">
        <f t="shared" si="30"/>
        <v>15248</v>
      </c>
      <c r="K239" t="s">
        <v>741</v>
      </c>
      <c r="L239" s="1">
        <v>43102</v>
      </c>
      <c r="M239" s="1">
        <v>43463</v>
      </c>
      <c r="N239" t="s">
        <v>985</v>
      </c>
      <c r="O239" t="s">
        <v>355</v>
      </c>
    </row>
    <row r="240" spans="1:15" x14ac:dyDescent="0.25">
      <c r="A240" t="s">
        <v>678</v>
      </c>
      <c r="B240" t="s">
        <v>718</v>
      </c>
      <c r="C240" t="s">
        <v>686</v>
      </c>
      <c r="D240" s="3" t="s">
        <v>719</v>
      </c>
      <c r="E240" t="s">
        <v>47</v>
      </c>
      <c r="G240" s="3" t="s">
        <v>719</v>
      </c>
      <c r="H240">
        <f>SUMIF(C:C,B240,H:H)</f>
        <v>120</v>
      </c>
      <c r="I240" s="5">
        <f t="shared" si="31"/>
        <v>95.3</v>
      </c>
      <c r="J240" s="4">
        <f t="shared" si="30"/>
        <v>11436</v>
      </c>
      <c r="K240" t="s">
        <v>353</v>
      </c>
      <c r="L240" s="1">
        <v>43102</v>
      </c>
      <c r="M240" s="1">
        <v>43463</v>
      </c>
      <c r="O240" t="s">
        <v>355</v>
      </c>
    </row>
    <row r="241" spans="1:15" x14ac:dyDescent="0.25">
      <c r="A241" t="s">
        <v>678</v>
      </c>
      <c r="B241" t="s">
        <v>739</v>
      </c>
      <c r="C241" t="s">
        <v>718</v>
      </c>
      <c r="D241" s="3" t="s">
        <v>740</v>
      </c>
      <c r="E241" t="s">
        <v>67</v>
      </c>
      <c r="G241" s="3" t="s">
        <v>740</v>
      </c>
      <c r="H241">
        <v>120</v>
      </c>
      <c r="I241" s="5">
        <f t="shared" si="31"/>
        <v>95.3</v>
      </c>
      <c r="J241" s="4">
        <f t="shared" si="30"/>
        <v>11436</v>
      </c>
      <c r="K241" t="s">
        <v>741</v>
      </c>
      <c r="L241" s="1">
        <v>43102</v>
      </c>
      <c r="M241" s="1">
        <v>43463</v>
      </c>
      <c r="N241" t="s">
        <v>985</v>
      </c>
      <c r="O241" t="s">
        <v>355</v>
      </c>
    </row>
    <row r="242" spans="1:15" x14ac:dyDescent="0.25">
      <c r="A242" t="s">
        <v>678</v>
      </c>
      <c r="B242" t="s">
        <v>720</v>
      </c>
      <c r="C242" t="s">
        <v>686</v>
      </c>
      <c r="D242" s="3" t="s">
        <v>721</v>
      </c>
      <c r="E242" t="s">
        <v>47</v>
      </c>
      <c r="G242" s="3" t="s">
        <v>721</v>
      </c>
      <c r="H242">
        <f>SUMIF(C:C,B242,H:H)</f>
        <v>374</v>
      </c>
      <c r="I242" s="5">
        <f t="shared" si="31"/>
        <v>91.086096256684485</v>
      </c>
      <c r="J242" s="4">
        <f t="shared" si="30"/>
        <v>34066.199999999997</v>
      </c>
      <c r="K242" t="s">
        <v>353</v>
      </c>
      <c r="L242" s="1">
        <v>43102</v>
      </c>
      <c r="M242" s="1">
        <v>43463</v>
      </c>
      <c r="O242" t="s">
        <v>1277</v>
      </c>
    </row>
    <row r="243" spans="1:15" x14ac:dyDescent="0.25">
      <c r="A243" t="s">
        <v>678</v>
      </c>
      <c r="B243" t="s">
        <v>728</v>
      </c>
      <c r="C243" t="s">
        <v>720</v>
      </c>
      <c r="D243" s="3" t="s">
        <v>729</v>
      </c>
      <c r="E243" t="s">
        <v>67</v>
      </c>
      <c r="G243" s="3" t="s">
        <v>729</v>
      </c>
      <c r="H243">
        <v>120</v>
      </c>
      <c r="I243" s="5">
        <f t="shared" si="31"/>
        <v>95.3</v>
      </c>
      <c r="J243" s="4">
        <f t="shared" si="30"/>
        <v>11436</v>
      </c>
      <c r="K243" t="s">
        <v>741</v>
      </c>
      <c r="L243" s="1">
        <v>43102</v>
      </c>
      <c r="M243" s="1">
        <v>43463</v>
      </c>
      <c r="N243" t="s">
        <v>985</v>
      </c>
      <c r="O243" t="s">
        <v>355</v>
      </c>
    </row>
    <row r="244" spans="1:15" x14ac:dyDescent="0.25">
      <c r="A244" t="s">
        <v>678</v>
      </c>
      <c r="B244" t="s">
        <v>737</v>
      </c>
      <c r="C244" t="s">
        <v>720</v>
      </c>
      <c r="D244" s="3" t="s">
        <v>738</v>
      </c>
      <c r="E244" t="s">
        <v>67</v>
      </c>
      <c r="G244" s="3" t="s">
        <v>738</v>
      </c>
      <c r="H244">
        <f>2*38.5</f>
        <v>77</v>
      </c>
      <c r="I244" s="5">
        <f t="shared" si="31"/>
        <v>95.3</v>
      </c>
      <c r="J244" s="4">
        <f t="shared" si="30"/>
        <v>7338.0999999999995</v>
      </c>
      <c r="K244" t="s">
        <v>741</v>
      </c>
      <c r="L244" s="1">
        <v>43102</v>
      </c>
      <c r="M244" s="1">
        <v>43463</v>
      </c>
      <c r="N244" t="s">
        <v>987</v>
      </c>
      <c r="O244" t="s">
        <v>355</v>
      </c>
    </row>
    <row r="245" spans="1:15" x14ac:dyDescent="0.25">
      <c r="A245" t="s">
        <v>678</v>
      </c>
      <c r="B245" t="s">
        <v>730</v>
      </c>
      <c r="C245" t="s">
        <v>720</v>
      </c>
      <c r="D245" s="3" t="s">
        <v>733</v>
      </c>
      <c r="E245" t="s">
        <v>67</v>
      </c>
      <c r="G245" s="3" t="s">
        <v>733</v>
      </c>
      <c r="H245">
        <f>2*38.5</f>
        <v>77</v>
      </c>
      <c r="I245" s="5">
        <f t="shared" si="31"/>
        <v>95.3</v>
      </c>
      <c r="J245" s="4">
        <f t="shared" si="30"/>
        <v>7338.0999999999995</v>
      </c>
      <c r="K245" t="s">
        <v>741</v>
      </c>
      <c r="L245" s="1">
        <v>43102</v>
      </c>
      <c r="M245" s="1">
        <v>43463</v>
      </c>
      <c r="N245" t="s">
        <v>986</v>
      </c>
      <c r="O245" t="s">
        <v>355</v>
      </c>
    </row>
    <row r="246" spans="1:15" x14ac:dyDescent="0.25">
      <c r="A246" t="s">
        <v>678</v>
      </c>
      <c r="B246" t="s">
        <v>731</v>
      </c>
      <c r="C246" t="s">
        <v>720</v>
      </c>
      <c r="D246" s="3" t="s">
        <v>734</v>
      </c>
      <c r="E246" t="s">
        <v>67</v>
      </c>
      <c r="G246" s="3" t="s">
        <v>734</v>
      </c>
      <c r="H246">
        <v>40</v>
      </c>
      <c r="I246" s="5">
        <f t="shared" si="31"/>
        <v>75.599999999999994</v>
      </c>
      <c r="J246" s="4">
        <f t="shared" si="30"/>
        <v>3024</v>
      </c>
      <c r="K246" t="s">
        <v>741</v>
      </c>
      <c r="L246" s="1">
        <v>43102</v>
      </c>
      <c r="M246" s="1">
        <v>43463</v>
      </c>
      <c r="N246" t="s">
        <v>988</v>
      </c>
      <c r="O246" t="s">
        <v>355</v>
      </c>
    </row>
    <row r="247" spans="1:15" x14ac:dyDescent="0.25">
      <c r="A247" t="s">
        <v>678</v>
      </c>
      <c r="B247" t="s">
        <v>732</v>
      </c>
      <c r="C247" t="s">
        <v>720</v>
      </c>
      <c r="D247" s="3" t="s">
        <v>735</v>
      </c>
      <c r="E247" t="s">
        <v>67</v>
      </c>
      <c r="G247" s="3" t="s">
        <v>735</v>
      </c>
      <c r="H247">
        <v>40</v>
      </c>
      <c r="I247" s="5">
        <f t="shared" si="31"/>
        <v>75.599999999999994</v>
      </c>
      <c r="J247" s="4">
        <f t="shared" si="30"/>
        <v>3024</v>
      </c>
      <c r="K247" t="s">
        <v>741</v>
      </c>
      <c r="L247" s="1">
        <v>43102</v>
      </c>
      <c r="M247" s="1">
        <v>43463</v>
      </c>
      <c r="N247" t="s">
        <v>989</v>
      </c>
      <c r="O247" t="s">
        <v>355</v>
      </c>
    </row>
    <row r="248" spans="1:15" x14ac:dyDescent="0.25">
      <c r="A248" t="s">
        <v>678</v>
      </c>
      <c r="B248" t="s">
        <v>1023</v>
      </c>
      <c r="C248" t="s">
        <v>720</v>
      </c>
      <c r="D248" s="3" t="s">
        <v>736</v>
      </c>
      <c r="E248" t="s">
        <v>67</v>
      </c>
      <c r="G248" s="3" t="s">
        <v>736</v>
      </c>
      <c r="H248">
        <v>20</v>
      </c>
      <c r="I248" s="5">
        <f t="shared" si="31"/>
        <v>95.3</v>
      </c>
      <c r="J248" s="4">
        <f t="shared" si="30"/>
        <v>1906</v>
      </c>
      <c r="K248" t="s">
        <v>741</v>
      </c>
      <c r="L248" s="1">
        <v>43102</v>
      </c>
      <c r="M248" s="1">
        <v>43463</v>
      </c>
      <c r="N248" t="s">
        <v>28</v>
      </c>
      <c r="O248" t="s">
        <v>355</v>
      </c>
    </row>
    <row r="249" spans="1:15" x14ac:dyDescent="0.25">
      <c r="A249" t="s">
        <v>678</v>
      </c>
      <c r="B249" t="s">
        <v>1274</v>
      </c>
      <c r="C249" t="s">
        <v>686</v>
      </c>
      <c r="D249" s="3" t="s">
        <v>1275</v>
      </c>
      <c r="E249" t="s">
        <v>47</v>
      </c>
      <c r="G249" s="3" t="s">
        <v>1318</v>
      </c>
      <c r="H249">
        <v>0</v>
      </c>
      <c r="I249" s="5">
        <f t="shared" si="31"/>
        <v>0</v>
      </c>
      <c r="J249" s="4">
        <v>4300</v>
      </c>
      <c r="K249" t="s">
        <v>741</v>
      </c>
      <c r="L249" s="1">
        <v>43102</v>
      </c>
      <c r="M249" s="1">
        <v>43463</v>
      </c>
      <c r="O249" t="s">
        <v>355</v>
      </c>
    </row>
    <row r="250" spans="1:15" x14ac:dyDescent="0.25">
      <c r="A250" t="s">
        <v>678</v>
      </c>
      <c r="B250" t="s">
        <v>1321</v>
      </c>
      <c r="C250" t="s">
        <v>681</v>
      </c>
      <c r="D250" s="3" t="s">
        <v>1322</v>
      </c>
      <c r="E250" t="s">
        <v>47</v>
      </c>
      <c r="G250" s="3" t="s">
        <v>1323</v>
      </c>
      <c r="H250">
        <v>0</v>
      </c>
      <c r="I250" s="5">
        <f t="shared" si="31"/>
        <v>0</v>
      </c>
      <c r="J250" s="4">
        <v>51000</v>
      </c>
      <c r="K250" t="s">
        <v>741</v>
      </c>
      <c r="L250" s="1">
        <v>43102</v>
      </c>
      <c r="M250" s="1">
        <v>43463</v>
      </c>
      <c r="O250" t="s">
        <v>355</v>
      </c>
    </row>
    <row r="251" spans="1:15" x14ac:dyDescent="0.25">
      <c r="A251" t="s">
        <v>678</v>
      </c>
      <c r="B251" t="s">
        <v>683</v>
      </c>
      <c r="C251" t="s">
        <v>681</v>
      </c>
      <c r="D251" s="3" t="s">
        <v>684</v>
      </c>
      <c r="E251" t="s">
        <v>24</v>
      </c>
      <c r="G251" s="3" t="s">
        <v>801</v>
      </c>
      <c r="H251">
        <f>SUMIF(C:C,B251,H:H)</f>
        <v>347</v>
      </c>
      <c r="I251" s="5">
        <f t="shared" si="31"/>
        <v>90.58789625360231</v>
      </c>
      <c r="J251" s="4">
        <f t="shared" ref="J251:J282" si="32">IF(K251="AGG",SUMIF(C:C,B251,J:J),IF(N251&lt;&gt;"",H251*I251,"???FIXWERT???"))</f>
        <v>31434</v>
      </c>
      <c r="K251" t="s">
        <v>353</v>
      </c>
      <c r="L251" s="1">
        <v>43102</v>
      </c>
      <c r="M251" s="1">
        <v>43463</v>
      </c>
      <c r="O251" t="s">
        <v>355</v>
      </c>
    </row>
    <row r="252" spans="1:15" x14ac:dyDescent="0.25">
      <c r="A252" t="s">
        <v>678</v>
      </c>
      <c r="B252" t="s">
        <v>742</v>
      </c>
      <c r="C252" t="s">
        <v>683</v>
      </c>
      <c r="D252" s="3" t="s">
        <v>749</v>
      </c>
      <c r="E252" t="s">
        <v>47</v>
      </c>
      <c r="G252" s="3" t="s">
        <v>1279</v>
      </c>
      <c r="H252">
        <f>SUMIF(C:C,B252,H:H)</f>
        <v>60</v>
      </c>
      <c r="I252" s="5">
        <f t="shared" si="31"/>
        <v>95.3</v>
      </c>
      <c r="J252" s="4">
        <f t="shared" si="32"/>
        <v>5718</v>
      </c>
      <c r="K252" t="s">
        <v>353</v>
      </c>
      <c r="L252" s="1">
        <v>43102</v>
      </c>
      <c r="M252" s="1">
        <v>43463</v>
      </c>
      <c r="O252" t="s">
        <v>758</v>
      </c>
    </row>
    <row r="253" spans="1:15" x14ac:dyDescent="0.25">
      <c r="A253" t="s">
        <v>678</v>
      </c>
      <c r="B253" t="s">
        <v>743</v>
      </c>
      <c r="C253" t="s">
        <v>742</v>
      </c>
      <c r="D253" s="3" t="s">
        <v>750</v>
      </c>
      <c r="E253" t="s">
        <v>67</v>
      </c>
      <c r="G253" s="3" t="s">
        <v>750</v>
      </c>
      <c r="H253">
        <v>60</v>
      </c>
      <c r="I253" s="5">
        <f t="shared" si="31"/>
        <v>95.3</v>
      </c>
      <c r="J253" s="4">
        <f t="shared" si="32"/>
        <v>5718</v>
      </c>
      <c r="K253" t="s">
        <v>1280</v>
      </c>
      <c r="L253" s="1">
        <v>43102</v>
      </c>
      <c r="M253" s="1">
        <v>43463</v>
      </c>
      <c r="N253" t="s">
        <v>28</v>
      </c>
      <c r="O253" t="s">
        <v>355</v>
      </c>
    </row>
    <row r="254" spans="1:15" x14ac:dyDescent="0.25">
      <c r="A254" t="s">
        <v>678</v>
      </c>
      <c r="B254" t="s">
        <v>744</v>
      </c>
      <c r="C254" t="s">
        <v>683</v>
      </c>
      <c r="D254" s="3" t="s">
        <v>747</v>
      </c>
      <c r="E254" t="s">
        <v>47</v>
      </c>
      <c r="G254" s="3" t="s">
        <v>802</v>
      </c>
      <c r="H254">
        <f>SUMIF(C:C,B254,H:H)</f>
        <v>25</v>
      </c>
      <c r="I254" s="5">
        <f t="shared" si="31"/>
        <v>95.3</v>
      </c>
      <c r="J254" s="4">
        <f t="shared" si="32"/>
        <v>2382.5</v>
      </c>
      <c r="K254" t="s">
        <v>353</v>
      </c>
      <c r="L254" s="1">
        <v>43102</v>
      </c>
      <c r="M254" s="1">
        <v>43463</v>
      </c>
      <c r="O254" t="s">
        <v>759</v>
      </c>
    </row>
    <row r="255" spans="1:15" x14ac:dyDescent="0.25">
      <c r="A255" t="s">
        <v>678</v>
      </c>
      <c r="B255" t="s">
        <v>751</v>
      </c>
      <c r="C255" t="s">
        <v>744</v>
      </c>
      <c r="D255" s="3" t="s">
        <v>748</v>
      </c>
      <c r="E255" t="s">
        <v>67</v>
      </c>
      <c r="G255" s="3" t="s">
        <v>748</v>
      </c>
      <c r="H255">
        <v>25</v>
      </c>
      <c r="I255" s="5">
        <f t="shared" si="31"/>
        <v>95.3</v>
      </c>
      <c r="J255" s="4">
        <f t="shared" si="32"/>
        <v>2382.5</v>
      </c>
      <c r="K255" t="s">
        <v>741</v>
      </c>
      <c r="L255" s="1">
        <v>43102</v>
      </c>
      <c r="M255" s="1">
        <v>43463</v>
      </c>
      <c r="N255" t="s">
        <v>28</v>
      </c>
      <c r="O255" t="s">
        <v>355</v>
      </c>
    </row>
    <row r="256" spans="1:15" x14ac:dyDescent="0.25">
      <c r="A256" t="s">
        <v>678</v>
      </c>
      <c r="B256" t="s">
        <v>746</v>
      </c>
      <c r="C256" t="s">
        <v>683</v>
      </c>
      <c r="D256" s="3" t="s">
        <v>745</v>
      </c>
      <c r="E256" t="s">
        <v>47</v>
      </c>
      <c r="G256" s="3" t="s">
        <v>745</v>
      </c>
      <c r="H256">
        <f>SUMIF(C:C,B256,H:H)</f>
        <v>75</v>
      </c>
      <c r="I256" s="5">
        <f t="shared" si="31"/>
        <v>92.673333333333332</v>
      </c>
      <c r="J256" s="4">
        <f t="shared" si="32"/>
        <v>6950.5</v>
      </c>
      <c r="K256" t="s">
        <v>353</v>
      </c>
      <c r="L256" s="1">
        <v>43102</v>
      </c>
      <c r="M256" s="1">
        <v>43463</v>
      </c>
      <c r="O256" t="s">
        <v>355</v>
      </c>
    </row>
    <row r="257" spans="1:15" ht="31.5" x14ac:dyDescent="0.25">
      <c r="A257" t="s">
        <v>678</v>
      </c>
      <c r="B257" t="s">
        <v>753</v>
      </c>
      <c r="C257" t="s">
        <v>746</v>
      </c>
      <c r="D257" s="3" t="s">
        <v>754</v>
      </c>
      <c r="E257" t="s">
        <v>67</v>
      </c>
      <c r="G257" s="3" t="s">
        <v>754</v>
      </c>
      <c r="H257">
        <v>10</v>
      </c>
      <c r="I257" s="5">
        <f t="shared" si="31"/>
        <v>95.3</v>
      </c>
      <c r="J257" s="4">
        <f t="shared" si="32"/>
        <v>953</v>
      </c>
      <c r="K257" t="s">
        <v>1281</v>
      </c>
      <c r="L257" s="1">
        <v>43102</v>
      </c>
      <c r="M257" s="1">
        <v>43463</v>
      </c>
      <c r="N257" t="s">
        <v>28</v>
      </c>
      <c r="O257" t="s">
        <v>355</v>
      </c>
    </row>
    <row r="258" spans="1:15" ht="31.5" x14ac:dyDescent="0.25">
      <c r="A258" t="s">
        <v>678</v>
      </c>
      <c r="B258" t="s">
        <v>760</v>
      </c>
      <c r="C258" t="s">
        <v>746</v>
      </c>
      <c r="D258" s="3" t="s">
        <v>755</v>
      </c>
      <c r="E258" t="s">
        <v>67</v>
      </c>
      <c r="G258" s="3" t="s">
        <v>755</v>
      </c>
      <c r="H258">
        <v>10</v>
      </c>
      <c r="I258" s="5">
        <f t="shared" si="31"/>
        <v>75.599999999999994</v>
      </c>
      <c r="J258" s="4">
        <f t="shared" si="32"/>
        <v>756</v>
      </c>
      <c r="K258" t="s">
        <v>1281</v>
      </c>
      <c r="L258" s="1">
        <v>43102</v>
      </c>
      <c r="M258" s="1">
        <v>43463</v>
      </c>
      <c r="N258" t="s">
        <v>140</v>
      </c>
      <c r="O258" t="s">
        <v>355</v>
      </c>
    </row>
    <row r="259" spans="1:15" x14ac:dyDescent="0.25">
      <c r="A259" t="s">
        <v>678</v>
      </c>
      <c r="B259" t="s">
        <v>761</v>
      </c>
      <c r="C259" t="s">
        <v>746</v>
      </c>
      <c r="D259" s="3" t="s">
        <v>756</v>
      </c>
      <c r="E259" t="s">
        <v>67</v>
      </c>
      <c r="G259" s="3" t="s">
        <v>756</v>
      </c>
      <c r="H259">
        <v>25</v>
      </c>
      <c r="I259" s="5">
        <f t="shared" si="31"/>
        <v>95.3</v>
      </c>
      <c r="J259" s="4">
        <f t="shared" si="32"/>
        <v>2382.5</v>
      </c>
      <c r="K259" t="s">
        <v>1281</v>
      </c>
      <c r="L259" s="1">
        <v>43102</v>
      </c>
      <c r="M259" s="1">
        <v>43463</v>
      </c>
      <c r="N259" t="s">
        <v>987</v>
      </c>
      <c r="O259" t="s">
        <v>355</v>
      </c>
    </row>
    <row r="260" spans="1:15" x14ac:dyDescent="0.25">
      <c r="A260" t="s">
        <v>678</v>
      </c>
      <c r="B260" t="s">
        <v>762</v>
      </c>
      <c r="C260" t="s">
        <v>746</v>
      </c>
      <c r="D260" s="3" t="s">
        <v>757</v>
      </c>
      <c r="E260" t="s">
        <v>67</v>
      </c>
      <c r="G260" s="3" t="s">
        <v>757</v>
      </c>
      <c r="H260">
        <v>30</v>
      </c>
      <c r="I260" s="5">
        <f t="shared" si="31"/>
        <v>95.3</v>
      </c>
      <c r="J260" s="4">
        <f t="shared" si="32"/>
        <v>2859</v>
      </c>
      <c r="K260" t="s">
        <v>1281</v>
      </c>
      <c r="L260" s="1">
        <v>43102</v>
      </c>
      <c r="M260" s="1">
        <v>43463</v>
      </c>
      <c r="N260" t="s">
        <v>986</v>
      </c>
      <c r="O260" t="s">
        <v>355</v>
      </c>
    </row>
    <row r="261" spans="1:15" x14ac:dyDescent="0.25">
      <c r="A261" t="s">
        <v>678</v>
      </c>
      <c r="B261" t="s">
        <v>765</v>
      </c>
      <c r="C261" t="s">
        <v>683</v>
      </c>
      <c r="D261" s="3" t="s">
        <v>752</v>
      </c>
      <c r="E261" t="s">
        <v>47</v>
      </c>
      <c r="G261" s="3" t="s">
        <v>752</v>
      </c>
      <c r="H261">
        <f>SUMIF(C:C,B261,H:H)</f>
        <v>62</v>
      </c>
      <c r="I261" s="5">
        <f t="shared" si="31"/>
        <v>92.758064516129011</v>
      </c>
      <c r="J261" s="4">
        <f t="shared" si="32"/>
        <v>5750.9999999999991</v>
      </c>
      <c r="K261" t="s">
        <v>353</v>
      </c>
      <c r="L261" s="1">
        <v>43102</v>
      </c>
      <c r="M261" s="1">
        <v>43463</v>
      </c>
      <c r="O261" t="s">
        <v>355</v>
      </c>
    </row>
    <row r="262" spans="1:15" x14ac:dyDescent="0.25">
      <c r="A262" t="s">
        <v>678</v>
      </c>
      <c r="B262" t="s">
        <v>766</v>
      </c>
      <c r="C262" t="s">
        <v>765</v>
      </c>
      <c r="D262" s="3" t="s">
        <v>970</v>
      </c>
      <c r="E262" t="s">
        <v>67</v>
      </c>
      <c r="G262" s="3" t="s">
        <v>970</v>
      </c>
      <c r="H262">
        <v>38</v>
      </c>
      <c r="I262" s="5">
        <f t="shared" si="31"/>
        <v>95.3</v>
      </c>
      <c r="J262" s="4">
        <f t="shared" si="32"/>
        <v>3621.4</v>
      </c>
      <c r="K262" t="s">
        <v>1281</v>
      </c>
      <c r="L262" s="1">
        <v>43102</v>
      </c>
      <c r="M262" s="1">
        <v>43463</v>
      </c>
      <c r="N262" t="s">
        <v>28</v>
      </c>
      <c r="O262" t="s">
        <v>355</v>
      </c>
    </row>
    <row r="263" spans="1:15" x14ac:dyDescent="0.25">
      <c r="A263" t="s">
        <v>678</v>
      </c>
      <c r="B263" t="s">
        <v>767</v>
      </c>
      <c r="C263" t="s">
        <v>765</v>
      </c>
      <c r="D263" s="3" t="s">
        <v>969</v>
      </c>
      <c r="E263" t="s">
        <v>67</v>
      </c>
      <c r="G263" s="3" t="s">
        <v>969</v>
      </c>
      <c r="H263">
        <v>8</v>
      </c>
      <c r="I263" s="5">
        <f t="shared" si="31"/>
        <v>75.599999999999994</v>
      </c>
      <c r="J263" s="4">
        <f t="shared" si="32"/>
        <v>604.79999999999995</v>
      </c>
      <c r="K263" t="s">
        <v>1281</v>
      </c>
      <c r="L263" s="1">
        <v>43102</v>
      </c>
      <c r="M263" s="1">
        <v>43463</v>
      </c>
      <c r="N263" t="s">
        <v>140</v>
      </c>
      <c r="O263" t="s">
        <v>355</v>
      </c>
    </row>
    <row r="264" spans="1:15" ht="31.5" x14ac:dyDescent="0.25">
      <c r="A264" t="s">
        <v>678</v>
      </c>
      <c r="B264" t="s">
        <v>768</v>
      </c>
      <c r="C264" t="s">
        <v>765</v>
      </c>
      <c r="D264" s="3" t="s">
        <v>763</v>
      </c>
      <c r="E264" t="s">
        <v>67</v>
      </c>
      <c r="G264" s="3" t="s">
        <v>763</v>
      </c>
      <c r="H264">
        <v>8</v>
      </c>
      <c r="I264" s="5">
        <f t="shared" si="31"/>
        <v>95.3</v>
      </c>
      <c r="J264" s="4">
        <f t="shared" si="32"/>
        <v>762.4</v>
      </c>
      <c r="K264" t="s">
        <v>1281</v>
      </c>
      <c r="L264" s="1">
        <v>43102</v>
      </c>
      <c r="M264" s="1">
        <v>43463</v>
      </c>
      <c r="N264" t="s">
        <v>987</v>
      </c>
      <c r="O264" t="s">
        <v>355</v>
      </c>
    </row>
    <row r="265" spans="1:15" ht="31.5" x14ac:dyDescent="0.25">
      <c r="A265" t="s">
        <v>678</v>
      </c>
      <c r="B265" t="s">
        <v>769</v>
      </c>
      <c r="C265" t="s">
        <v>765</v>
      </c>
      <c r="D265" s="3" t="s">
        <v>764</v>
      </c>
      <c r="E265" t="s">
        <v>67</v>
      </c>
      <c r="G265" s="3" t="s">
        <v>764</v>
      </c>
      <c r="H265">
        <v>8</v>
      </c>
      <c r="I265" s="5">
        <f t="shared" si="31"/>
        <v>95.3</v>
      </c>
      <c r="J265" s="4">
        <f t="shared" si="32"/>
        <v>762.4</v>
      </c>
      <c r="K265" t="s">
        <v>1281</v>
      </c>
      <c r="L265" s="1">
        <v>43102</v>
      </c>
      <c r="M265" s="1">
        <v>43463</v>
      </c>
      <c r="N265" t="s">
        <v>986</v>
      </c>
      <c r="O265" t="s">
        <v>355</v>
      </c>
    </row>
    <row r="266" spans="1:15" x14ac:dyDescent="0.25">
      <c r="A266" t="s">
        <v>678</v>
      </c>
      <c r="B266" t="s">
        <v>775</v>
      </c>
      <c r="C266" t="s">
        <v>683</v>
      </c>
      <c r="D266" s="3" t="s">
        <v>774</v>
      </c>
      <c r="E266" t="s">
        <v>47</v>
      </c>
      <c r="G266" s="3" t="s">
        <v>774</v>
      </c>
      <c r="H266">
        <f>SUMIF(C:C,B266,H:H)</f>
        <v>125</v>
      </c>
      <c r="I266" s="5">
        <f t="shared" si="31"/>
        <v>85.055999999999997</v>
      </c>
      <c r="J266" s="4">
        <f t="shared" si="32"/>
        <v>10632</v>
      </c>
      <c r="K266" t="s">
        <v>353</v>
      </c>
      <c r="L266" s="1">
        <v>43102</v>
      </c>
      <c r="M266" s="1">
        <v>43463</v>
      </c>
      <c r="O266" t="s">
        <v>355</v>
      </c>
    </row>
    <row r="267" spans="1:15" x14ac:dyDescent="0.25">
      <c r="A267" t="s">
        <v>678</v>
      </c>
      <c r="B267" t="s">
        <v>776</v>
      </c>
      <c r="C267" t="s">
        <v>775</v>
      </c>
      <c r="D267" s="3" t="s">
        <v>780</v>
      </c>
      <c r="E267" t="s">
        <v>67</v>
      </c>
      <c r="G267" s="3" t="s">
        <v>780</v>
      </c>
      <c r="H267">
        <v>40</v>
      </c>
      <c r="I267" s="5">
        <f t="shared" si="31"/>
        <v>95.3</v>
      </c>
      <c r="J267" s="4">
        <f t="shared" si="32"/>
        <v>3812</v>
      </c>
      <c r="K267" t="s">
        <v>1281</v>
      </c>
      <c r="L267" s="1">
        <v>43102</v>
      </c>
      <c r="M267" s="1">
        <v>43463</v>
      </c>
      <c r="N267" t="s">
        <v>28</v>
      </c>
      <c r="O267" t="s">
        <v>355</v>
      </c>
    </row>
    <row r="268" spans="1:15" ht="31.5" x14ac:dyDescent="0.25">
      <c r="A268" t="s">
        <v>678</v>
      </c>
      <c r="B268" t="s">
        <v>777</v>
      </c>
      <c r="C268" t="s">
        <v>775</v>
      </c>
      <c r="D268" s="3" t="s">
        <v>781</v>
      </c>
      <c r="E268" t="s">
        <v>67</v>
      </c>
      <c r="G268" s="3" t="s">
        <v>781</v>
      </c>
      <c r="H268">
        <v>40</v>
      </c>
      <c r="I268" s="5">
        <f t="shared" si="31"/>
        <v>75.599999999999994</v>
      </c>
      <c r="J268" s="4">
        <f t="shared" si="32"/>
        <v>3024</v>
      </c>
      <c r="K268" t="s">
        <v>1281</v>
      </c>
      <c r="L268" s="1">
        <v>43102</v>
      </c>
      <c r="M268" s="1">
        <v>43463</v>
      </c>
      <c r="N268" t="s">
        <v>140</v>
      </c>
      <c r="O268" t="s">
        <v>355</v>
      </c>
    </row>
    <row r="269" spans="1:15" x14ac:dyDescent="0.25">
      <c r="A269" t="s">
        <v>678</v>
      </c>
      <c r="B269" t="s">
        <v>778</v>
      </c>
      <c r="C269" t="s">
        <v>775</v>
      </c>
      <c r="D269" s="3" t="s">
        <v>782</v>
      </c>
      <c r="E269" t="s">
        <v>67</v>
      </c>
      <c r="G269" s="3" t="s">
        <v>782</v>
      </c>
      <c r="H269">
        <v>20</v>
      </c>
      <c r="I269" s="5">
        <f t="shared" si="31"/>
        <v>95.3</v>
      </c>
      <c r="J269" s="4">
        <f t="shared" si="32"/>
        <v>1906</v>
      </c>
      <c r="K269" t="s">
        <v>1281</v>
      </c>
      <c r="L269" s="1">
        <v>43102</v>
      </c>
      <c r="M269" s="1">
        <v>43463</v>
      </c>
      <c r="N269" t="s">
        <v>986</v>
      </c>
      <c r="O269" t="s">
        <v>355</v>
      </c>
    </row>
    <row r="270" spans="1:15" x14ac:dyDescent="0.25">
      <c r="A270" t="s">
        <v>678</v>
      </c>
      <c r="B270" t="s">
        <v>779</v>
      </c>
      <c r="C270" t="s">
        <v>775</v>
      </c>
      <c r="D270" s="3" t="s">
        <v>783</v>
      </c>
      <c r="E270" t="s">
        <v>67</v>
      </c>
      <c r="G270" s="3" t="s">
        <v>783</v>
      </c>
      <c r="H270">
        <v>25</v>
      </c>
      <c r="I270" s="5">
        <f t="shared" si="31"/>
        <v>75.599999999999994</v>
      </c>
      <c r="J270" s="4">
        <f t="shared" si="32"/>
        <v>1889.9999999999998</v>
      </c>
      <c r="K270" t="s">
        <v>1281</v>
      </c>
      <c r="L270" s="1">
        <v>43102</v>
      </c>
      <c r="M270" s="1">
        <v>43463</v>
      </c>
      <c r="N270" t="s">
        <v>989</v>
      </c>
      <c r="O270" t="s">
        <v>355</v>
      </c>
    </row>
    <row r="271" spans="1:15" x14ac:dyDescent="0.25">
      <c r="A271" t="s">
        <v>678</v>
      </c>
      <c r="B271" t="s">
        <v>685</v>
      </c>
      <c r="C271" t="s">
        <v>681</v>
      </c>
      <c r="D271" s="3" t="s">
        <v>688</v>
      </c>
      <c r="E271" t="s">
        <v>24</v>
      </c>
      <c r="G271" s="3" t="s">
        <v>688</v>
      </c>
      <c r="H271">
        <f>SUMIF(C:C,B271,H:H)</f>
        <v>1370</v>
      </c>
      <c r="I271" s="5">
        <f t="shared" si="31"/>
        <v>85.694452554744515</v>
      </c>
      <c r="J271" s="4">
        <f t="shared" si="32"/>
        <v>117401.4</v>
      </c>
      <c r="K271" t="s">
        <v>353</v>
      </c>
      <c r="L271" s="1">
        <v>43102</v>
      </c>
      <c r="M271" s="1">
        <v>43463</v>
      </c>
      <c r="O271" t="s">
        <v>355</v>
      </c>
    </row>
    <row r="272" spans="1:15" x14ac:dyDescent="0.25">
      <c r="A272" t="s">
        <v>678</v>
      </c>
      <c r="B272" t="s">
        <v>787</v>
      </c>
      <c r="C272" t="s">
        <v>685</v>
      </c>
      <c r="D272" s="3" t="s">
        <v>788</v>
      </c>
      <c r="E272" t="s">
        <v>47</v>
      </c>
      <c r="G272" s="3" t="s">
        <v>897</v>
      </c>
      <c r="H272">
        <f>SUMIF(C:C,B272,H:H)</f>
        <v>128</v>
      </c>
      <c r="I272" s="5">
        <f t="shared" si="31"/>
        <v>87.912499999999994</v>
      </c>
      <c r="J272" s="4">
        <f t="shared" si="32"/>
        <v>11252.8</v>
      </c>
      <c r="K272" t="s">
        <v>353</v>
      </c>
      <c r="L272" s="1">
        <v>43102</v>
      </c>
      <c r="M272" s="1">
        <v>43463</v>
      </c>
      <c r="O272" t="s">
        <v>355</v>
      </c>
    </row>
    <row r="273" spans="1:15" x14ac:dyDescent="0.25">
      <c r="A273" t="s">
        <v>678</v>
      </c>
      <c r="B273" t="s">
        <v>887</v>
      </c>
      <c r="C273" t="s">
        <v>787</v>
      </c>
      <c r="D273" s="3" t="s">
        <v>892</v>
      </c>
      <c r="E273" t="s">
        <v>67</v>
      </c>
      <c r="G273" s="3" t="s">
        <v>892</v>
      </c>
      <c r="H273">
        <v>24</v>
      </c>
      <c r="I273" s="5">
        <f t="shared" si="31"/>
        <v>95.3</v>
      </c>
      <c r="J273" s="4">
        <f t="shared" si="32"/>
        <v>2287.1999999999998</v>
      </c>
      <c r="K273" t="s">
        <v>741</v>
      </c>
      <c r="L273" s="1">
        <v>43102</v>
      </c>
      <c r="M273" s="1">
        <v>43463</v>
      </c>
      <c r="N273" t="s">
        <v>987</v>
      </c>
      <c r="O273" t="s">
        <v>355</v>
      </c>
    </row>
    <row r="274" spans="1:15" x14ac:dyDescent="0.25">
      <c r="A274" t="s">
        <v>678</v>
      </c>
      <c r="B274" t="s">
        <v>888</v>
      </c>
      <c r="C274" t="s">
        <v>787</v>
      </c>
      <c r="D274" s="3" t="s">
        <v>893</v>
      </c>
      <c r="E274" t="s">
        <v>67</v>
      </c>
      <c r="G274" s="3" t="s">
        <v>893</v>
      </c>
      <c r="H274">
        <v>24</v>
      </c>
      <c r="I274" s="5">
        <f t="shared" si="31"/>
        <v>95.3</v>
      </c>
      <c r="J274" s="4">
        <f t="shared" si="32"/>
        <v>2287.1999999999998</v>
      </c>
      <c r="K274" t="s">
        <v>741</v>
      </c>
      <c r="L274" s="1">
        <v>43102</v>
      </c>
      <c r="M274" s="1">
        <v>43463</v>
      </c>
      <c r="N274" t="s">
        <v>986</v>
      </c>
      <c r="O274" t="s">
        <v>355</v>
      </c>
    </row>
    <row r="275" spans="1:15" x14ac:dyDescent="0.25">
      <c r="A275" t="s">
        <v>678</v>
      </c>
      <c r="B275" t="s">
        <v>889</v>
      </c>
      <c r="C275" t="s">
        <v>787</v>
      </c>
      <c r="D275" s="3" t="s">
        <v>894</v>
      </c>
      <c r="E275" t="s">
        <v>67</v>
      </c>
      <c r="G275" s="3" t="s">
        <v>894</v>
      </c>
      <c r="H275">
        <v>32</v>
      </c>
      <c r="I275" s="5">
        <f t="shared" si="31"/>
        <v>75.599999999999994</v>
      </c>
      <c r="J275" s="4">
        <f t="shared" si="32"/>
        <v>2419.1999999999998</v>
      </c>
      <c r="K275" t="s">
        <v>741</v>
      </c>
      <c r="L275" s="1">
        <v>43102</v>
      </c>
      <c r="M275" s="1">
        <v>43463</v>
      </c>
      <c r="N275" t="s">
        <v>988</v>
      </c>
      <c r="O275" t="s">
        <v>355</v>
      </c>
    </row>
    <row r="276" spans="1:15" x14ac:dyDescent="0.25">
      <c r="A276" t="s">
        <v>678</v>
      </c>
      <c r="B276" t="s">
        <v>890</v>
      </c>
      <c r="C276" t="s">
        <v>787</v>
      </c>
      <c r="D276" s="3" t="s">
        <v>895</v>
      </c>
      <c r="E276" t="s">
        <v>67</v>
      </c>
      <c r="G276" s="3" t="s">
        <v>895</v>
      </c>
      <c r="H276">
        <v>16</v>
      </c>
      <c r="I276" s="5">
        <f t="shared" si="31"/>
        <v>75.599999999999994</v>
      </c>
      <c r="J276" s="4">
        <f t="shared" si="32"/>
        <v>1209.5999999999999</v>
      </c>
      <c r="K276" t="s">
        <v>741</v>
      </c>
      <c r="L276" s="1">
        <v>43102</v>
      </c>
      <c r="M276" s="1">
        <v>43463</v>
      </c>
      <c r="N276" t="s">
        <v>989</v>
      </c>
      <c r="O276" t="s">
        <v>355</v>
      </c>
    </row>
    <row r="277" spans="1:15" x14ac:dyDescent="0.25">
      <c r="A277" t="s">
        <v>678</v>
      </c>
      <c r="B277" t="s">
        <v>891</v>
      </c>
      <c r="C277" t="s">
        <v>787</v>
      </c>
      <c r="D277" s="3" t="s">
        <v>896</v>
      </c>
      <c r="E277" t="s">
        <v>67</v>
      </c>
      <c r="G277" s="3" t="s">
        <v>896</v>
      </c>
      <c r="H277">
        <v>32</v>
      </c>
      <c r="I277" s="5">
        <f t="shared" si="31"/>
        <v>95.3</v>
      </c>
      <c r="J277" s="4">
        <f t="shared" si="32"/>
        <v>3049.6</v>
      </c>
      <c r="K277" t="s">
        <v>741</v>
      </c>
      <c r="L277" s="1">
        <v>43102</v>
      </c>
      <c r="M277" s="1">
        <v>43463</v>
      </c>
      <c r="N277" t="s">
        <v>985</v>
      </c>
      <c r="O277" t="s">
        <v>355</v>
      </c>
    </row>
    <row r="278" spans="1:15" ht="31.5" x14ac:dyDescent="0.25">
      <c r="A278" t="s">
        <v>678</v>
      </c>
      <c r="B278" t="s">
        <v>789</v>
      </c>
      <c r="C278" t="s">
        <v>685</v>
      </c>
      <c r="D278" s="3" t="s">
        <v>790</v>
      </c>
      <c r="E278" t="s">
        <v>47</v>
      </c>
      <c r="G278" s="3" t="s">
        <v>898</v>
      </c>
      <c r="H278">
        <f>SUMIF(C:C,B278,H:H)</f>
        <v>444</v>
      </c>
      <c r="I278" s="5">
        <f t="shared" si="31"/>
        <v>81.101801801801798</v>
      </c>
      <c r="J278" s="4">
        <f t="shared" si="32"/>
        <v>36009.199999999997</v>
      </c>
      <c r="K278" t="s">
        <v>353</v>
      </c>
      <c r="L278" s="1">
        <v>43102</v>
      </c>
      <c r="M278" s="1">
        <v>43463</v>
      </c>
      <c r="O278" t="s">
        <v>355</v>
      </c>
    </row>
    <row r="279" spans="1:15" x14ac:dyDescent="0.25">
      <c r="A279" t="s">
        <v>678</v>
      </c>
      <c r="B279" t="s">
        <v>1282</v>
      </c>
      <c r="C279" t="s">
        <v>789</v>
      </c>
      <c r="D279" s="3" t="s">
        <v>1287</v>
      </c>
      <c r="E279" t="s">
        <v>67</v>
      </c>
      <c r="G279" s="3" t="s">
        <v>1287</v>
      </c>
      <c r="H279">
        <v>52</v>
      </c>
      <c r="I279" s="5">
        <f t="shared" si="31"/>
        <v>95.3</v>
      </c>
      <c r="J279" s="4">
        <f t="shared" si="32"/>
        <v>4955.5999999999995</v>
      </c>
      <c r="K279" t="s">
        <v>741</v>
      </c>
      <c r="L279" s="1">
        <v>43102</v>
      </c>
      <c r="M279" s="1">
        <v>43463</v>
      </c>
      <c r="N279" t="s">
        <v>987</v>
      </c>
      <c r="O279" t="s">
        <v>355</v>
      </c>
    </row>
    <row r="280" spans="1:15" x14ac:dyDescent="0.25">
      <c r="A280" t="s">
        <v>678</v>
      </c>
      <c r="B280" t="s">
        <v>1283</v>
      </c>
      <c r="C280" t="s">
        <v>789</v>
      </c>
      <c r="D280" s="3" t="s">
        <v>1288</v>
      </c>
      <c r="E280" t="s">
        <v>67</v>
      </c>
      <c r="G280" s="3" t="s">
        <v>1288</v>
      </c>
      <c r="H280">
        <v>52</v>
      </c>
      <c r="I280" s="5">
        <f t="shared" si="31"/>
        <v>95.3</v>
      </c>
      <c r="J280" s="4">
        <f t="shared" si="32"/>
        <v>4955.5999999999995</v>
      </c>
      <c r="K280" t="s">
        <v>741</v>
      </c>
      <c r="L280" s="1">
        <v>43102</v>
      </c>
      <c r="M280" s="1">
        <v>43463</v>
      </c>
      <c r="N280" t="s">
        <v>986</v>
      </c>
      <c r="O280" t="s">
        <v>355</v>
      </c>
    </row>
    <row r="281" spans="1:15" x14ac:dyDescent="0.25">
      <c r="A281" t="s">
        <v>678</v>
      </c>
      <c r="B281" t="s">
        <v>1284</v>
      </c>
      <c r="C281" t="s">
        <v>789</v>
      </c>
      <c r="D281" s="3" t="s">
        <v>1289</v>
      </c>
      <c r="E281" t="s">
        <v>67</v>
      </c>
      <c r="G281" s="3" t="s">
        <v>1289</v>
      </c>
      <c r="H281">
        <v>300</v>
      </c>
      <c r="I281" s="5">
        <f t="shared" si="31"/>
        <v>75.599999999999994</v>
      </c>
      <c r="J281" s="4">
        <f t="shared" si="32"/>
        <v>22680</v>
      </c>
      <c r="K281" t="s">
        <v>741</v>
      </c>
      <c r="L281" s="1">
        <v>43102</v>
      </c>
      <c r="M281" s="1">
        <v>43463</v>
      </c>
      <c r="N281" t="s">
        <v>988</v>
      </c>
      <c r="O281" t="s">
        <v>355</v>
      </c>
    </row>
    <row r="282" spans="1:15" x14ac:dyDescent="0.25">
      <c r="A282" t="s">
        <v>678</v>
      </c>
      <c r="B282" t="s">
        <v>1285</v>
      </c>
      <c r="C282" t="s">
        <v>789</v>
      </c>
      <c r="D282" s="3" t="s">
        <v>1290</v>
      </c>
      <c r="E282" t="s">
        <v>67</v>
      </c>
      <c r="G282" s="3" t="s">
        <v>1290</v>
      </c>
      <c r="H282">
        <v>20</v>
      </c>
      <c r="I282" s="5">
        <f t="shared" si="31"/>
        <v>75.599999999999994</v>
      </c>
      <c r="J282" s="4">
        <f t="shared" si="32"/>
        <v>1512</v>
      </c>
      <c r="K282" t="s">
        <v>741</v>
      </c>
      <c r="L282" s="1">
        <v>43102</v>
      </c>
      <c r="M282" s="1">
        <v>43463</v>
      </c>
      <c r="N282" t="s">
        <v>989</v>
      </c>
      <c r="O282" t="s">
        <v>355</v>
      </c>
    </row>
    <row r="283" spans="1:15" x14ac:dyDescent="0.25">
      <c r="A283" t="s">
        <v>678</v>
      </c>
      <c r="B283" t="s">
        <v>1286</v>
      </c>
      <c r="C283" t="s">
        <v>789</v>
      </c>
      <c r="D283" s="3" t="s">
        <v>1291</v>
      </c>
      <c r="E283" t="s">
        <v>67</v>
      </c>
      <c r="G283" s="3" t="s">
        <v>1291</v>
      </c>
      <c r="H283">
        <v>20</v>
      </c>
      <c r="I283" s="5">
        <f t="shared" si="31"/>
        <v>95.3</v>
      </c>
      <c r="J283" s="4">
        <f t="shared" ref="J283:J314" si="33">IF(K283="AGG",SUMIF(C:C,B283,J:J),IF(N283&lt;&gt;"",H283*I283,"???FIXWERT???"))</f>
        <v>1906</v>
      </c>
      <c r="K283" t="s">
        <v>741</v>
      </c>
      <c r="L283" s="1">
        <v>43102</v>
      </c>
      <c r="M283" s="1">
        <v>43463</v>
      </c>
      <c r="N283" t="s">
        <v>985</v>
      </c>
      <c r="O283" t="s">
        <v>355</v>
      </c>
    </row>
    <row r="284" spans="1:15" x14ac:dyDescent="0.25">
      <c r="A284" t="s">
        <v>678</v>
      </c>
      <c r="B284" t="s">
        <v>791</v>
      </c>
      <c r="C284" t="s">
        <v>685</v>
      </c>
      <c r="D284" s="3" t="s">
        <v>792</v>
      </c>
      <c r="E284" t="s">
        <v>47</v>
      </c>
      <c r="G284" s="3" t="s">
        <v>915</v>
      </c>
      <c r="H284">
        <f>SUMIF(C:C,B284,H:H)</f>
        <v>168</v>
      </c>
      <c r="I284" s="5">
        <f t="shared" si="31"/>
        <v>81.228571428571442</v>
      </c>
      <c r="J284" s="4">
        <f t="shared" si="33"/>
        <v>13646.400000000001</v>
      </c>
      <c r="K284" t="s">
        <v>353</v>
      </c>
      <c r="L284" s="1">
        <v>43102</v>
      </c>
      <c r="M284" s="1">
        <v>43463</v>
      </c>
      <c r="O284" t="s">
        <v>1320</v>
      </c>
    </row>
    <row r="285" spans="1:15" x14ac:dyDescent="0.25">
      <c r="A285" t="s">
        <v>678</v>
      </c>
      <c r="B285" t="s">
        <v>909</v>
      </c>
      <c r="C285" t="s">
        <v>791</v>
      </c>
      <c r="D285" s="3" t="s">
        <v>912</v>
      </c>
      <c r="E285" t="s">
        <v>67</v>
      </c>
      <c r="G285" s="3" t="s">
        <v>912</v>
      </c>
      <c r="H285">
        <v>24</v>
      </c>
      <c r="I285" s="5">
        <f t="shared" si="31"/>
        <v>95.3</v>
      </c>
      <c r="J285" s="4">
        <f t="shared" si="33"/>
        <v>2287.1999999999998</v>
      </c>
      <c r="K285" t="s">
        <v>741</v>
      </c>
      <c r="L285" s="1">
        <v>43102</v>
      </c>
      <c r="M285" s="1">
        <v>43463</v>
      </c>
      <c r="N285" t="s">
        <v>986</v>
      </c>
      <c r="O285" t="s">
        <v>355</v>
      </c>
    </row>
    <row r="286" spans="1:15" x14ac:dyDescent="0.25">
      <c r="A286" t="s">
        <v>678</v>
      </c>
      <c r="B286" t="s">
        <v>910</v>
      </c>
      <c r="C286" t="s">
        <v>791</v>
      </c>
      <c r="D286" s="3" t="s">
        <v>913</v>
      </c>
      <c r="E286" t="s">
        <v>67</v>
      </c>
      <c r="G286" s="3" t="s">
        <v>913</v>
      </c>
      <c r="H286">
        <v>120</v>
      </c>
      <c r="I286" s="5">
        <f t="shared" si="31"/>
        <v>75.599999999999994</v>
      </c>
      <c r="J286" s="4">
        <f t="shared" si="33"/>
        <v>9072</v>
      </c>
      <c r="K286" t="s">
        <v>741</v>
      </c>
      <c r="L286" s="1">
        <v>43102</v>
      </c>
      <c r="M286" s="1">
        <v>43463</v>
      </c>
      <c r="N286" t="s">
        <v>989</v>
      </c>
      <c r="O286" t="s">
        <v>355</v>
      </c>
    </row>
    <row r="287" spans="1:15" x14ac:dyDescent="0.25">
      <c r="A287" t="s">
        <v>678</v>
      </c>
      <c r="B287" t="s">
        <v>911</v>
      </c>
      <c r="C287" t="s">
        <v>791</v>
      </c>
      <c r="D287" s="3" t="s">
        <v>914</v>
      </c>
      <c r="E287" t="s">
        <v>67</v>
      </c>
      <c r="G287" s="3" t="s">
        <v>914</v>
      </c>
      <c r="H287">
        <v>24</v>
      </c>
      <c r="I287" s="5">
        <f t="shared" si="31"/>
        <v>95.3</v>
      </c>
      <c r="J287" s="4">
        <f t="shared" si="33"/>
        <v>2287.1999999999998</v>
      </c>
      <c r="K287" t="s">
        <v>741</v>
      </c>
      <c r="L287" s="1">
        <v>43102</v>
      </c>
      <c r="M287" s="1">
        <v>43463</v>
      </c>
      <c r="N287" t="s">
        <v>987</v>
      </c>
      <c r="O287" t="s">
        <v>355</v>
      </c>
    </row>
    <row r="288" spans="1:15" ht="31.5" x14ac:dyDescent="0.25">
      <c r="A288" t="s">
        <v>678</v>
      </c>
      <c r="B288" t="s">
        <v>793</v>
      </c>
      <c r="C288" t="s">
        <v>685</v>
      </c>
      <c r="D288" s="3" t="s">
        <v>794</v>
      </c>
      <c r="E288" t="s">
        <v>47</v>
      </c>
      <c r="G288" s="3" t="s">
        <v>916</v>
      </c>
      <c r="H288">
        <f>SUMIF(C:C,B288,H:H)</f>
        <v>320</v>
      </c>
      <c r="I288" s="5">
        <f t="shared" si="31"/>
        <v>87.912499999999994</v>
      </c>
      <c r="J288" s="4">
        <f t="shared" si="33"/>
        <v>28132</v>
      </c>
      <c r="K288" t="s">
        <v>353</v>
      </c>
      <c r="L288" s="1">
        <v>43102</v>
      </c>
      <c r="M288" s="1">
        <v>43463</v>
      </c>
      <c r="O288" t="s">
        <v>355</v>
      </c>
    </row>
    <row r="289" spans="1:15" x14ac:dyDescent="0.25">
      <c r="A289" t="s">
        <v>678</v>
      </c>
      <c r="B289" t="s">
        <v>899</v>
      </c>
      <c r="C289" t="s">
        <v>793</v>
      </c>
      <c r="D289" s="3" t="s">
        <v>904</v>
      </c>
      <c r="E289" t="s">
        <v>67</v>
      </c>
      <c r="G289" s="3" t="s">
        <v>904</v>
      </c>
      <c r="H289">
        <v>80</v>
      </c>
      <c r="I289" s="5">
        <f t="shared" si="31"/>
        <v>95.3</v>
      </c>
      <c r="J289" s="4">
        <f t="shared" si="33"/>
        <v>7624</v>
      </c>
      <c r="K289" t="s">
        <v>741</v>
      </c>
      <c r="L289" s="1">
        <v>43102</v>
      </c>
      <c r="M289" s="1">
        <v>43463</v>
      </c>
      <c r="N289" t="s">
        <v>987</v>
      </c>
      <c r="O289" t="s">
        <v>355</v>
      </c>
    </row>
    <row r="290" spans="1:15" x14ac:dyDescent="0.25">
      <c r="A290" t="s">
        <v>678</v>
      </c>
      <c r="B290" t="s">
        <v>900</v>
      </c>
      <c r="C290" t="s">
        <v>793</v>
      </c>
      <c r="D290" s="3" t="s">
        <v>905</v>
      </c>
      <c r="E290" t="s">
        <v>67</v>
      </c>
      <c r="G290" s="3" t="s">
        <v>905</v>
      </c>
      <c r="H290">
        <v>80</v>
      </c>
      <c r="I290" s="5">
        <f t="shared" si="31"/>
        <v>95.3</v>
      </c>
      <c r="J290" s="4">
        <f t="shared" si="33"/>
        <v>7624</v>
      </c>
      <c r="K290" t="s">
        <v>741</v>
      </c>
      <c r="L290" s="1">
        <v>43102</v>
      </c>
      <c r="M290" s="1">
        <v>43463</v>
      </c>
      <c r="N290" t="s">
        <v>986</v>
      </c>
      <c r="O290" t="s">
        <v>355</v>
      </c>
    </row>
    <row r="291" spans="1:15" x14ac:dyDescent="0.25">
      <c r="A291" t="s">
        <v>678</v>
      </c>
      <c r="B291" t="s">
        <v>901</v>
      </c>
      <c r="C291" t="s">
        <v>793</v>
      </c>
      <c r="D291" s="3" t="s">
        <v>906</v>
      </c>
      <c r="E291" t="s">
        <v>67</v>
      </c>
      <c r="G291" s="3" t="s">
        <v>906</v>
      </c>
      <c r="H291">
        <v>80</v>
      </c>
      <c r="I291" s="5">
        <f t="shared" si="31"/>
        <v>75.599999999999994</v>
      </c>
      <c r="J291" s="4">
        <f t="shared" si="33"/>
        <v>6048</v>
      </c>
      <c r="K291" t="s">
        <v>741</v>
      </c>
      <c r="L291" s="1">
        <v>43102</v>
      </c>
      <c r="M291" s="1">
        <v>43463</v>
      </c>
      <c r="N291" t="s">
        <v>988</v>
      </c>
      <c r="O291" t="s">
        <v>355</v>
      </c>
    </row>
    <row r="292" spans="1:15" x14ac:dyDescent="0.25">
      <c r="A292" t="s">
        <v>678</v>
      </c>
      <c r="B292" t="s">
        <v>902</v>
      </c>
      <c r="C292" t="s">
        <v>793</v>
      </c>
      <c r="D292" s="3" t="s">
        <v>907</v>
      </c>
      <c r="E292" t="s">
        <v>67</v>
      </c>
      <c r="G292" s="3" t="s">
        <v>907</v>
      </c>
      <c r="H292">
        <v>40</v>
      </c>
      <c r="I292" s="5">
        <f t="shared" si="31"/>
        <v>75.599999999999994</v>
      </c>
      <c r="J292" s="4">
        <f t="shared" si="33"/>
        <v>3024</v>
      </c>
      <c r="K292" t="s">
        <v>741</v>
      </c>
      <c r="L292" s="1">
        <v>43102</v>
      </c>
      <c r="M292" s="1">
        <v>43463</v>
      </c>
      <c r="N292" t="s">
        <v>989</v>
      </c>
      <c r="O292" t="s">
        <v>355</v>
      </c>
    </row>
    <row r="293" spans="1:15" x14ac:dyDescent="0.25">
      <c r="A293" t="s">
        <v>678</v>
      </c>
      <c r="B293" t="s">
        <v>903</v>
      </c>
      <c r="C293" t="s">
        <v>793</v>
      </c>
      <c r="D293" s="3" t="s">
        <v>908</v>
      </c>
      <c r="E293" t="s">
        <v>67</v>
      </c>
      <c r="G293" s="3" t="s">
        <v>908</v>
      </c>
      <c r="H293">
        <v>40</v>
      </c>
      <c r="I293" s="5">
        <f t="shared" si="31"/>
        <v>95.3</v>
      </c>
      <c r="J293" s="4">
        <f t="shared" si="33"/>
        <v>3812</v>
      </c>
      <c r="K293" t="s">
        <v>741</v>
      </c>
      <c r="L293" s="1">
        <v>43102</v>
      </c>
      <c r="M293" s="1">
        <v>43463</v>
      </c>
      <c r="N293" t="s">
        <v>985</v>
      </c>
      <c r="O293" t="s">
        <v>355</v>
      </c>
    </row>
    <row r="294" spans="1:15" ht="47.25" x14ac:dyDescent="0.25">
      <c r="A294" t="s">
        <v>678</v>
      </c>
      <c r="B294" t="s">
        <v>795</v>
      </c>
      <c r="C294" t="s">
        <v>685</v>
      </c>
      <c r="D294" s="3" t="s">
        <v>798</v>
      </c>
      <c r="E294" t="s">
        <v>47</v>
      </c>
      <c r="G294" s="3" t="s">
        <v>923</v>
      </c>
      <c r="H294">
        <f>SUMIF(C:C,B294,H:H)</f>
        <v>130</v>
      </c>
      <c r="I294" s="5">
        <f t="shared" ref="I294:I357" si="34">IF(K294="AGG",IF(H294&gt;0,J294/H294,0),SUMIF(JAHRKURZZS,CONCATENATE(YEAR(M294),N294),JAHRUSRATES))</f>
        <v>92.269230769230774</v>
      </c>
      <c r="J294" s="4">
        <f t="shared" si="33"/>
        <v>11995</v>
      </c>
      <c r="K294" t="s">
        <v>353</v>
      </c>
      <c r="L294" s="1">
        <v>43102</v>
      </c>
      <c r="M294" s="1">
        <v>43463</v>
      </c>
      <c r="O294" t="s">
        <v>355</v>
      </c>
    </row>
    <row r="295" spans="1:15" x14ac:dyDescent="0.25">
      <c r="A295" t="s">
        <v>678</v>
      </c>
      <c r="B295" t="s">
        <v>917</v>
      </c>
      <c r="C295" t="s">
        <v>795</v>
      </c>
      <c r="D295" s="3" t="s">
        <v>920</v>
      </c>
      <c r="E295" t="s">
        <v>67</v>
      </c>
      <c r="G295" s="3" t="s">
        <v>920</v>
      </c>
      <c r="H295">
        <v>60</v>
      </c>
      <c r="I295" s="5">
        <f t="shared" si="34"/>
        <v>95.3</v>
      </c>
      <c r="J295" s="4">
        <f t="shared" si="33"/>
        <v>5718</v>
      </c>
      <c r="K295" t="s">
        <v>741</v>
      </c>
      <c r="L295" s="1">
        <v>43102</v>
      </c>
      <c r="M295" s="1">
        <v>43463</v>
      </c>
      <c r="N295" t="s">
        <v>986</v>
      </c>
      <c r="O295" t="s">
        <v>355</v>
      </c>
    </row>
    <row r="296" spans="1:15" x14ac:dyDescent="0.25">
      <c r="A296" t="s">
        <v>678</v>
      </c>
      <c r="B296" t="s">
        <v>918</v>
      </c>
      <c r="C296" t="s">
        <v>795</v>
      </c>
      <c r="D296" s="3" t="s">
        <v>921</v>
      </c>
      <c r="E296" t="s">
        <v>67</v>
      </c>
      <c r="G296" s="3" t="s">
        <v>921</v>
      </c>
      <c r="H296">
        <v>20</v>
      </c>
      <c r="I296" s="5">
        <f t="shared" si="34"/>
        <v>75.599999999999994</v>
      </c>
      <c r="J296" s="4">
        <f t="shared" si="33"/>
        <v>1512</v>
      </c>
      <c r="K296" t="s">
        <v>741</v>
      </c>
      <c r="L296" s="1">
        <v>43102</v>
      </c>
      <c r="M296" s="1">
        <v>43463</v>
      </c>
      <c r="N296" t="s">
        <v>988</v>
      </c>
      <c r="O296" t="s">
        <v>355</v>
      </c>
    </row>
    <row r="297" spans="1:15" x14ac:dyDescent="0.25">
      <c r="A297" t="s">
        <v>678</v>
      </c>
      <c r="B297" t="s">
        <v>919</v>
      </c>
      <c r="C297" t="s">
        <v>795</v>
      </c>
      <c r="D297" s="3" t="s">
        <v>922</v>
      </c>
      <c r="E297" t="s">
        <v>67</v>
      </c>
      <c r="G297" s="3" t="s">
        <v>922</v>
      </c>
      <c r="H297">
        <v>50</v>
      </c>
      <c r="I297" s="5">
        <f t="shared" si="34"/>
        <v>95.3</v>
      </c>
      <c r="J297" s="4">
        <f t="shared" si="33"/>
        <v>4765</v>
      </c>
      <c r="K297" t="s">
        <v>741</v>
      </c>
      <c r="L297" s="1">
        <v>43102</v>
      </c>
      <c r="M297" s="1">
        <v>43463</v>
      </c>
      <c r="N297" t="s">
        <v>987</v>
      </c>
      <c r="O297" t="s">
        <v>355</v>
      </c>
    </row>
    <row r="298" spans="1:15" ht="47.25" x14ac:dyDescent="0.25">
      <c r="A298" t="s">
        <v>678</v>
      </c>
      <c r="B298" t="s">
        <v>796</v>
      </c>
      <c r="C298" t="s">
        <v>685</v>
      </c>
      <c r="D298" s="3" t="s">
        <v>799</v>
      </c>
      <c r="E298" t="s">
        <v>47</v>
      </c>
      <c r="G298" s="3" t="s">
        <v>800</v>
      </c>
      <c r="H298">
        <f>SUMIF(C:C,B298,H:H)</f>
        <v>70</v>
      </c>
      <c r="I298" s="5">
        <f t="shared" si="34"/>
        <v>89.671428571428578</v>
      </c>
      <c r="J298" s="4">
        <f t="shared" si="33"/>
        <v>6277</v>
      </c>
      <c r="K298" t="s">
        <v>353</v>
      </c>
      <c r="L298" s="1">
        <v>43102</v>
      </c>
      <c r="M298" s="1">
        <v>43463</v>
      </c>
      <c r="O298" t="s">
        <v>355</v>
      </c>
    </row>
    <row r="299" spans="1:15" x14ac:dyDescent="0.25">
      <c r="A299" t="s">
        <v>678</v>
      </c>
      <c r="B299" t="s">
        <v>925</v>
      </c>
      <c r="C299" t="s">
        <v>796</v>
      </c>
      <c r="D299" s="3" t="s">
        <v>929</v>
      </c>
      <c r="E299" t="s">
        <v>67</v>
      </c>
      <c r="G299" s="3" t="s">
        <v>929</v>
      </c>
      <c r="H299">
        <v>20</v>
      </c>
      <c r="I299" s="5">
        <f t="shared" si="34"/>
        <v>95.3</v>
      </c>
      <c r="J299" s="4">
        <f t="shared" si="33"/>
        <v>1906</v>
      </c>
      <c r="K299" t="s">
        <v>741</v>
      </c>
      <c r="L299" s="1">
        <v>43102</v>
      </c>
      <c r="M299" s="1">
        <v>43463</v>
      </c>
      <c r="N299" t="s">
        <v>987</v>
      </c>
      <c r="O299" t="s">
        <v>355</v>
      </c>
    </row>
    <row r="300" spans="1:15" x14ac:dyDescent="0.25">
      <c r="A300" t="s">
        <v>678</v>
      </c>
      <c r="B300" t="s">
        <v>924</v>
      </c>
      <c r="C300" t="s">
        <v>796</v>
      </c>
      <c r="D300" s="3" t="s">
        <v>930</v>
      </c>
      <c r="E300" t="s">
        <v>67</v>
      </c>
      <c r="G300" s="3" t="s">
        <v>930</v>
      </c>
      <c r="H300">
        <v>20</v>
      </c>
      <c r="I300" s="5">
        <f t="shared" si="34"/>
        <v>95.3</v>
      </c>
      <c r="J300" s="4">
        <f t="shared" si="33"/>
        <v>1906</v>
      </c>
      <c r="K300" t="s">
        <v>741</v>
      </c>
      <c r="L300" s="1">
        <v>43102</v>
      </c>
      <c r="M300" s="1">
        <v>43463</v>
      </c>
      <c r="N300" t="s">
        <v>986</v>
      </c>
      <c r="O300" t="s">
        <v>355</v>
      </c>
    </row>
    <row r="301" spans="1:15" x14ac:dyDescent="0.25">
      <c r="A301" t="s">
        <v>678</v>
      </c>
      <c r="B301" t="s">
        <v>926</v>
      </c>
      <c r="C301" t="s">
        <v>796</v>
      </c>
      <c r="D301" s="3" t="s">
        <v>931</v>
      </c>
      <c r="E301" t="s">
        <v>67</v>
      </c>
      <c r="G301" s="3" t="s">
        <v>931</v>
      </c>
      <c r="H301">
        <v>10</v>
      </c>
      <c r="I301" s="5">
        <f t="shared" si="34"/>
        <v>75.599999999999994</v>
      </c>
      <c r="J301" s="4">
        <f t="shared" si="33"/>
        <v>756</v>
      </c>
      <c r="K301" t="s">
        <v>741</v>
      </c>
      <c r="L301" s="1">
        <v>43102</v>
      </c>
      <c r="M301" s="1">
        <v>43463</v>
      </c>
      <c r="N301" t="s">
        <v>988</v>
      </c>
      <c r="O301" t="s">
        <v>355</v>
      </c>
    </row>
    <row r="302" spans="1:15" x14ac:dyDescent="0.25">
      <c r="A302" t="s">
        <v>678</v>
      </c>
      <c r="B302" t="s">
        <v>927</v>
      </c>
      <c r="C302" t="s">
        <v>796</v>
      </c>
      <c r="D302" s="3" t="s">
        <v>932</v>
      </c>
      <c r="E302" t="s">
        <v>67</v>
      </c>
      <c r="G302" s="3" t="s">
        <v>932</v>
      </c>
      <c r="H302">
        <v>10</v>
      </c>
      <c r="I302" s="5">
        <f t="shared" si="34"/>
        <v>75.599999999999994</v>
      </c>
      <c r="J302" s="4">
        <f t="shared" si="33"/>
        <v>756</v>
      </c>
      <c r="K302" t="s">
        <v>741</v>
      </c>
      <c r="L302" s="1">
        <v>43102</v>
      </c>
      <c r="M302" s="1">
        <v>43463</v>
      </c>
      <c r="N302" t="s">
        <v>989</v>
      </c>
      <c r="O302" t="s">
        <v>355</v>
      </c>
    </row>
    <row r="303" spans="1:15" x14ac:dyDescent="0.25">
      <c r="A303" t="s">
        <v>678</v>
      </c>
      <c r="B303" t="s">
        <v>928</v>
      </c>
      <c r="C303" t="s">
        <v>796</v>
      </c>
      <c r="D303" s="3" t="s">
        <v>933</v>
      </c>
      <c r="E303" t="s">
        <v>67</v>
      </c>
      <c r="G303" s="3" t="s">
        <v>933</v>
      </c>
      <c r="H303">
        <v>10</v>
      </c>
      <c r="I303" s="5">
        <f t="shared" si="34"/>
        <v>95.3</v>
      </c>
      <c r="J303" s="4">
        <f t="shared" si="33"/>
        <v>953</v>
      </c>
      <c r="K303" t="s">
        <v>741</v>
      </c>
      <c r="L303" s="1">
        <v>43102</v>
      </c>
      <c r="M303" s="1">
        <v>43463</v>
      </c>
      <c r="N303" t="s">
        <v>985</v>
      </c>
      <c r="O303" t="s">
        <v>355</v>
      </c>
    </row>
    <row r="304" spans="1:15" x14ac:dyDescent="0.25">
      <c r="A304" t="s">
        <v>678</v>
      </c>
      <c r="B304" t="s">
        <v>797</v>
      </c>
      <c r="C304" t="s">
        <v>685</v>
      </c>
      <c r="D304" s="3" t="s">
        <v>108</v>
      </c>
      <c r="E304" t="s">
        <v>47</v>
      </c>
      <c r="G304" s="3" t="s">
        <v>108</v>
      </c>
      <c r="H304">
        <f>SUMIF(C:C,B304,H:H)</f>
        <v>110</v>
      </c>
      <c r="I304" s="5">
        <f t="shared" si="34"/>
        <v>91.718181818181819</v>
      </c>
      <c r="J304" s="4">
        <f t="shared" si="33"/>
        <v>10089</v>
      </c>
      <c r="K304" t="s">
        <v>353</v>
      </c>
      <c r="L304" s="1">
        <v>43102</v>
      </c>
      <c r="M304" s="1">
        <v>43463</v>
      </c>
      <c r="O304" t="s">
        <v>355</v>
      </c>
    </row>
    <row r="305" spans="1:15" x14ac:dyDescent="0.25">
      <c r="A305" t="s">
        <v>678</v>
      </c>
      <c r="B305" t="s">
        <v>934</v>
      </c>
      <c r="C305" t="s">
        <v>797</v>
      </c>
      <c r="D305" s="3" t="s">
        <v>939</v>
      </c>
      <c r="E305" t="s">
        <v>67</v>
      </c>
      <c r="G305" s="3" t="s">
        <v>939</v>
      </c>
      <c r="H305">
        <v>30</v>
      </c>
      <c r="I305" s="5">
        <f t="shared" si="34"/>
        <v>95.3</v>
      </c>
      <c r="J305" s="4">
        <f t="shared" si="33"/>
        <v>2859</v>
      </c>
      <c r="K305" t="s">
        <v>741</v>
      </c>
      <c r="L305" s="1">
        <v>43102</v>
      </c>
      <c r="M305" s="1">
        <v>43463</v>
      </c>
      <c r="N305" t="s">
        <v>987</v>
      </c>
      <c r="O305" t="s">
        <v>355</v>
      </c>
    </row>
    <row r="306" spans="1:15" x14ac:dyDescent="0.25">
      <c r="A306" t="s">
        <v>678</v>
      </c>
      <c r="B306" t="s">
        <v>935</v>
      </c>
      <c r="C306" t="s">
        <v>797</v>
      </c>
      <c r="D306" s="3" t="s">
        <v>942</v>
      </c>
      <c r="E306" t="s">
        <v>67</v>
      </c>
      <c r="G306" s="3" t="s">
        <v>942</v>
      </c>
      <c r="H306">
        <v>30</v>
      </c>
      <c r="I306" s="5">
        <f t="shared" si="34"/>
        <v>95.3</v>
      </c>
      <c r="J306" s="4">
        <f t="shared" si="33"/>
        <v>2859</v>
      </c>
      <c r="K306" t="s">
        <v>741</v>
      </c>
      <c r="L306" s="1">
        <v>43102</v>
      </c>
      <c r="M306" s="1">
        <v>43463</v>
      </c>
      <c r="N306" t="s">
        <v>986</v>
      </c>
      <c r="O306" t="s">
        <v>355</v>
      </c>
    </row>
    <row r="307" spans="1:15" x14ac:dyDescent="0.25">
      <c r="A307" t="s">
        <v>678</v>
      </c>
      <c r="B307" t="s">
        <v>936</v>
      </c>
      <c r="C307" t="s">
        <v>797</v>
      </c>
      <c r="D307" s="3" t="s">
        <v>940</v>
      </c>
      <c r="E307" t="s">
        <v>67</v>
      </c>
      <c r="G307" s="3" t="s">
        <v>940</v>
      </c>
      <c r="H307">
        <v>10</v>
      </c>
      <c r="I307" s="5">
        <f t="shared" si="34"/>
        <v>75.599999999999994</v>
      </c>
      <c r="J307" s="4">
        <f t="shared" si="33"/>
        <v>756</v>
      </c>
      <c r="K307" t="s">
        <v>741</v>
      </c>
      <c r="L307" s="1">
        <v>43102</v>
      </c>
      <c r="M307" s="1">
        <v>43463</v>
      </c>
      <c r="N307" t="s">
        <v>988</v>
      </c>
      <c r="O307" t="s">
        <v>355</v>
      </c>
    </row>
    <row r="308" spans="1:15" x14ac:dyDescent="0.25">
      <c r="A308" t="s">
        <v>678</v>
      </c>
      <c r="B308" t="s">
        <v>937</v>
      </c>
      <c r="C308" t="s">
        <v>797</v>
      </c>
      <c r="D308" s="3" t="s">
        <v>941</v>
      </c>
      <c r="E308" t="s">
        <v>67</v>
      </c>
      <c r="G308" s="3" t="s">
        <v>941</v>
      </c>
      <c r="H308">
        <v>10</v>
      </c>
      <c r="I308" s="5">
        <f t="shared" si="34"/>
        <v>75.599999999999994</v>
      </c>
      <c r="J308" s="4">
        <f t="shared" si="33"/>
        <v>756</v>
      </c>
      <c r="K308" t="s">
        <v>741</v>
      </c>
      <c r="L308" s="1">
        <v>43102</v>
      </c>
      <c r="M308" s="1">
        <v>43463</v>
      </c>
      <c r="N308" t="s">
        <v>989</v>
      </c>
      <c r="O308" t="s">
        <v>355</v>
      </c>
    </row>
    <row r="309" spans="1:15" ht="31.5" x14ac:dyDescent="0.25">
      <c r="A309" t="s">
        <v>678</v>
      </c>
      <c r="B309" t="s">
        <v>938</v>
      </c>
      <c r="C309" t="s">
        <v>797</v>
      </c>
      <c r="D309" s="3" t="s">
        <v>1319</v>
      </c>
      <c r="E309" t="s">
        <v>67</v>
      </c>
      <c r="G309" s="3" t="s">
        <v>1319</v>
      </c>
      <c r="H309">
        <v>30</v>
      </c>
      <c r="I309" s="5">
        <f t="shared" si="34"/>
        <v>95.3</v>
      </c>
      <c r="J309" s="4">
        <f t="shared" si="33"/>
        <v>2859</v>
      </c>
      <c r="K309" t="s">
        <v>741</v>
      </c>
      <c r="L309" s="1">
        <v>43102</v>
      </c>
      <c r="M309" s="1">
        <v>43463</v>
      </c>
      <c r="N309" t="s">
        <v>985</v>
      </c>
      <c r="O309" t="s">
        <v>355</v>
      </c>
    </row>
    <row r="310" spans="1:15" ht="31.5" x14ac:dyDescent="0.25">
      <c r="A310" t="s">
        <v>678</v>
      </c>
      <c r="B310" t="s">
        <v>715</v>
      </c>
      <c r="C310" t="s">
        <v>681</v>
      </c>
      <c r="D310" s="3" t="s">
        <v>770</v>
      </c>
      <c r="E310" t="s">
        <v>24</v>
      </c>
      <c r="G310" s="3" t="s">
        <v>810</v>
      </c>
      <c r="H310">
        <f>SUMIF(C:C,B310,H:H)</f>
        <v>360</v>
      </c>
      <c r="I310" s="5">
        <f t="shared" si="34"/>
        <v>179.38888888888889</v>
      </c>
      <c r="J310" s="4">
        <f t="shared" si="33"/>
        <v>64580</v>
      </c>
      <c r="K310" t="s">
        <v>353</v>
      </c>
      <c r="L310" s="1">
        <v>43102</v>
      </c>
      <c r="M310" s="1">
        <v>43463</v>
      </c>
      <c r="O310" t="s">
        <v>355</v>
      </c>
    </row>
    <row r="311" spans="1:15" ht="126" x14ac:dyDescent="0.25">
      <c r="A311" t="s">
        <v>678</v>
      </c>
      <c r="B311" t="s">
        <v>771</v>
      </c>
      <c r="C311" t="s">
        <v>715</v>
      </c>
      <c r="D311" s="3" t="s">
        <v>772</v>
      </c>
      <c r="E311" t="s">
        <v>47</v>
      </c>
      <c r="G311" s="3" t="s">
        <v>809</v>
      </c>
      <c r="H311">
        <f>SUMIF(C:C,B311,H:H)</f>
        <v>360</v>
      </c>
      <c r="I311" s="5">
        <f t="shared" si="34"/>
        <v>179.38888888888889</v>
      </c>
      <c r="J311" s="4">
        <f t="shared" si="33"/>
        <v>64580</v>
      </c>
      <c r="K311" t="s">
        <v>353</v>
      </c>
      <c r="L311" s="1">
        <v>43102</v>
      </c>
      <c r="M311" s="1">
        <v>43463</v>
      </c>
      <c r="O311" t="s">
        <v>355</v>
      </c>
    </row>
    <row r="312" spans="1:15" x14ac:dyDescent="0.25">
      <c r="A312" t="s">
        <v>678</v>
      </c>
      <c r="B312" t="s">
        <v>1392</v>
      </c>
      <c r="C312" t="s">
        <v>771</v>
      </c>
      <c r="D312" s="3" t="s">
        <v>943</v>
      </c>
      <c r="E312" t="s">
        <v>67</v>
      </c>
      <c r="H312">
        <v>40</v>
      </c>
      <c r="I312" s="5">
        <f t="shared" si="34"/>
        <v>95.3</v>
      </c>
      <c r="J312" s="4">
        <f t="shared" si="33"/>
        <v>3812</v>
      </c>
      <c r="K312" t="s">
        <v>741</v>
      </c>
      <c r="L312" s="1">
        <v>43102</v>
      </c>
      <c r="M312" s="1">
        <v>43463</v>
      </c>
      <c r="N312" t="s">
        <v>987</v>
      </c>
      <c r="O312" t="s">
        <v>355</v>
      </c>
    </row>
    <row r="313" spans="1:15" x14ac:dyDescent="0.25">
      <c r="A313" t="s">
        <v>678</v>
      </c>
      <c r="B313" t="s">
        <v>1393</v>
      </c>
      <c r="C313" t="s">
        <v>771</v>
      </c>
      <c r="D313" s="3" t="s">
        <v>944</v>
      </c>
      <c r="E313" t="s">
        <v>67</v>
      </c>
      <c r="H313">
        <v>40</v>
      </c>
      <c r="I313" s="5">
        <f t="shared" si="34"/>
        <v>95.3</v>
      </c>
      <c r="J313" s="4">
        <f t="shared" si="33"/>
        <v>3812</v>
      </c>
      <c r="K313" t="s">
        <v>741</v>
      </c>
      <c r="L313" s="1">
        <v>43102</v>
      </c>
      <c r="M313" s="1">
        <v>43463</v>
      </c>
      <c r="N313" t="s">
        <v>986</v>
      </c>
      <c r="O313" t="s">
        <v>355</v>
      </c>
    </row>
    <row r="314" spans="1:15" x14ac:dyDescent="0.25">
      <c r="A314" t="s">
        <v>678</v>
      </c>
      <c r="B314" t="s">
        <v>1394</v>
      </c>
      <c r="C314" t="s">
        <v>771</v>
      </c>
      <c r="D314" s="3" t="s">
        <v>945</v>
      </c>
      <c r="E314" t="s">
        <v>67</v>
      </c>
      <c r="H314">
        <v>160</v>
      </c>
      <c r="I314" s="5">
        <f t="shared" si="34"/>
        <v>75.599999999999994</v>
      </c>
      <c r="J314" s="4">
        <f t="shared" si="33"/>
        <v>12096</v>
      </c>
      <c r="K314" t="s">
        <v>741</v>
      </c>
      <c r="L314" s="1">
        <v>43102</v>
      </c>
      <c r="M314" s="1">
        <v>43463</v>
      </c>
      <c r="N314" t="s">
        <v>988</v>
      </c>
      <c r="O314" t="s">
        <v>355</v>
      </c>
    </row>
    <row r="315" spans="1:15" x14ac:dyDescent="0.25">
      <c r="A315" t="s">
        <v>678</v>
      </c>
      <c r="B315" t="s">
        <v>1395</v>
      </c>
      <c r="C315" t="s">
        <v>771</v>
      </c>
      <c r="D315" s="3" t="s">
        <v>946</v>
      </c>
      <c r="E315" t="s">
        <v>67</v>
      </c>
      <c r="H315">
        <v>80</v>
      </c>
      <c r="I315" s="5">
        <f t="shared" si="34"/>
        <v>75.599999999999994</v>
      </c>
      <c r="J315" s="4">
        <f t="shared" ref="J315:J316" si="35">IF(K315="AGG",SUMIF(C:C,B315,J:J),IF(N315&lt;&gt;"",H315*I315,"???FIXWERT???"))</f>
        <v>6048</v>
      </c>
      <c r="K315" t="s">
        <v>741</v>
      </c>
      <c r="L315" s="1">
        <v>43102</v>
      </c>
      <c r="M315" s="1">
        <v>43463</v>
      </c>
      <c r="N315" t="s">
        <v>989</v>
      </c>
      <c r="O315" t="s">
        <v>355</v>
      </c>
    </row>
    <row r="316" spans="1:15" x14ac:dyDescent="0.25">
      <c r="A316" t="s">
        <v>678</v>
      </c>
      <c r="B316" t="s">
        <v>1396</v>
      </c>
      <c r="C316" t="s">
        <v>771</v>
      </c>
      <c r="D316" s="3" t="s">
        <v>947</v>
      </c>
      <c r="E316" t="s">
        <v>67</v>
      </c>
      <c r="H316">
        <v>40</v>
      </c>
      <c r="I316" s="5">
        <f t="shared" si="34"/>
        <v>95.3</v>
      </c>
      <c r="J316" s="4">
        <f t="shared" si="35"/>
        <v>3812</v>
      </c>
      <c r="K316" t="s">
        <v>741</v>
      </c>
      <c r="L316" s="1">
        <v>43102</v>
      </c>
      <c r="M316" s="1">
        <v>43463</v>
      </c>
      <c r="N316" t="s">
        <v>985</v>
      </c>
      <c r="O316" t="s">
        <v>355</v>
      </c>
    </row>
    <row r="317" spans="1:15" ht="31.5" x14ac:dyDescent="0.25">
      <c r="A317" t="s">
        <v>678</v>
      </c>
      <c r="B317" t="s">
        <v>1397</v>
      </c>
      <c r="C317" t="s">
        <v>771</v>
      </c>
      <c r="D317" s="3" t="s">
        <v>1398</v>
      </c>
      <c r="E317" t="s">
        <v>67</v>
      </c>
      <c r="H317">
        <v>0</v>
      </c>
      <c r="I317" s="5">
        <f t="shared" si="34"/>
        <v>0</v>
      </c>
      <c r="J317" s="4">
        <v>35000</v>
      </c>
      <c r="K317" t="s">
        <v>741</v>
      </c>
      <c r="L317" s="1">
        <v>43102</v>
      </c>
      <c r="M317" s="1">
        <v>43463</v>
      </c>
      <c r="O317" t="s">
        <v>1399</v>
      </c>
    </row>
    <row r="318" spans="1:15" x14ac:dyDescent="0.25">
      <c r="A318" t="s">
        <v>678</v>
      </c>
      <c r="B318" t="s">
        <v>716</v>
      </c>
      <c r="C318" t="s">
        <v>681</v>
      </c>
      <c r="D318" s="3" t="s">
        <v>773</v>
      </c>
      <c r="E318" t="s">
        <v>24</v>
      </c>
      <c r="H318">
        <f>SUMIF(C:C,B318,H:H)</f>
        <v>740</v>
      </c>
      <c r="I318" s="5">
        <f t="shared" si="34"/>
        <v>168.39459459459459</v>
      </c>
      <c r="J318" s="4">
        <f t="shared" ref="J318:J331" si="36">IF(K318="AGG",SUMIF(C:C,B318,J:J),IF(N318&lt;&gt;"",H318*I318,"???FIXWERT???"))</f>
        <v>124612</v>
      </c>
      <c r="K318" t="s">
        <v>353</v>
      </c>
      <c r="L318" s="1">
        <v>43102</v>
      </c>
      <c r="M318" s="1">
        <v>43463</v>
      </c>
      <c r="O318" t="s">
        <v>1326</v>
      </c>
    </row>
    <row r="319" spans="1:15" ht="31.5" x14ac:dyDescent="0.25">
      <c r="A319" t="s">
        <v>678</v>
      </c>
      <c r="B319" t="s">
        <v>803</v>
      </c>
      <c r="C319" t="s">
        <v>716</v>
      </c>
      <c r="D319" s="3" t="s">
        <v>804</v>
      </c>
      <c r="E319" t="s">
        <v>47</v>
      </c>
      <c r="G319" s="3" t="s">
        <v>808</v>
      </c>
      <c r="H319">
        <f>SUMIF(C:C,B319,H:H)</f>
        <v>420</v>
      </c>
      <c r="I319" s="5">
        <f t="shared" si="34"/>
        <v>84.042857142857144</v>
      </c>
      <c r="J319" s="4">
        <f t="shared" si="36"/>
        <v>35298</v>
      </c>
      <c r="K319" t="s">
        <v>353</v>
      </c>
      <c r="L319" s="1">
        <v>43102</v>
      </c>
      <c r="M319" s="1">
        <v>43463</v>
      </c>
      <c r="O319" t="s">
        <v>355</v>
      </c>
    </row>
    <row r="320" spans="1:15" x14ac:dyDescent="0.25">
      <c r="A320" t="s">
        <v>678</v>
      </c>
      <c r="B320" t="s">
        <v>948</v>
      </c>
      <c r="C320" t="s">
        <v>803</v>
      </c>
      <c r="D320" s="3" t="s">
        <v>953</v>
      </c>
      <c r="E320" t="s">
        <v>67</v>
      </c>
      <c r="H320">
        <v>120</v>
      </c>
      <c r="I320" s="5">
        <f t="shared" si="34"/>
        <v>95.3</v>
      </c>
      <c r="J320" s="4">
        <f t="shared" si="36"/>
        <v>11436</v>
      </c>
      <c r="K320" t="s">
        <v>741</v>
      </c>
      <c r="L320" s="1">
        <v>43102</v>
      </c>
      <c r="M320" s="1">
        <v>43463</v>
      </c>
      <c r="N320" t="s">
        <v>987</v>
      </c>
      <c r="O320" t="s">
        <v>355</v>
      </c>
    </row>
    <row r="321" spans="1:15" x14ac:dyDescent="0.25">
      <c r="A321" t="s">
        <v>678</v>
      </c>
      <c r="B321" t="s">
        <v>949</v>
      </c>
      <c r="C321" t="s">
        <v>803</v>
      </c>
      <c r="D321" s="3" t="s">
        <v>954</v>
      </c>
      <c r="E321" t="s">
        <v>67</v>
      </c>
      <c r="H321">
        <v>40</v>
      </c>
      <c r="I321" s="5">
        <f t="shared" si="34"/>
        <v>95.3</v>
      </c>
      <c r="J321" s="4">
        <f t="shared" si="36"/>
        <v>3812</v>
      </c>
      <c r="K321" t="s">
        <v>741</v>
      </c>
      <c r="L321" s="1">
        <v>43102</v>
      </c>
      <c r="M321" s="1">
        <v>43463</v>
      </c>
      <c r="N321" t="s">
        <v>986</v>
      </c>
      <c r="O321" t="s">
        <v>355</v>
      </c>
    </row>
    <row r="322" spans="1:15" x14ac:dyDescent="0.25">
      <c r="A322" t="s">
        <v>678</v>
      </c>
      <c r="B322" t="s">
        <v>950</v>
      </c>
      <c r="C322" t="s">
        <v>803</v>
      </c>
      <c r="D322" s="3" t="s">
        <v>955</v>
      </c>
      <c r="E322" t="s">
        <v>67</v>
      </c>
      <c r="H322">
        <v>120</v>
      </c>
      <c r="I322" s="5">
        <f t="shared" si="34"/>
        <v>75.599999999999994</v>
      </c>
      <c r="J322" s="4">
        <f t="shared" si="36"/>
        <v>9072</v>
      </c>
      <c r="K322" t="s">
        <v>741</v>
      </c>
      <c r="L322" s="1">
        <v>43102</v>
      </c>
      <c r="M322" s="1">
        <v>43463</v>
      </c>
      <c r="N322" t="s">
        <v>988</v>
      </c>
      <c r="O322" t="s">
        <v>355</v>
      </c>
    </row>
    <row r="323" spans="1:15" x14ac:dyDescent="0.25">
      <c r="A323" t="s">
        <v>678</v>
      </c>
      <c r="B323" t="s">
        <v>951</v>
      </c>
      <c r="C323" t="s">
        <v>803</v>
      </c>
      <c r="D323" s="3" t="s">
        <v>956</v>
      </c>
      <c r="E323" t="s">
        <v>67</v>
      </c>
      <c r="H323">
        <v>120</v>
      </c>
      <c r="I323" s="5">
        <f t="shared" si="34"/>
        <v>75.599999999999994</v>
      </c>
      <c r="J323" s="4">
        <f t="shared" si="36"/>
        <v>9072</v>
      </c>
      <c r="K323" t="s">
        <v>741</v>
      </c>
      <c r="L323" s="1">
        <v>43102</v>
      </c>
      <c r="M323" s="1">
        <v>43463</v>
      </c>
      <c r="N323" t="s">
        <v>989</v>
      </c>
      <c r="O323" t="s">
        <v>355</v>
      </c>
    </row>
    <row r="324" spans="1:15" x14ac:dyDescent="0.25">
      <c r="A324" t="s">
        <v>678</v>
      </c>
      <c r="B324" t="s">
        <v>952</v>
      </c>
      <c r="C324" t="s">
        <v>803</v>
      </c>
      <c r="D324" s="3" t="s">
        <v>957</v>
      </c>
      <c r="E324" t="s">
        <v>67</v>
      </c>
      <c r="H324">
        <v>20</v>
      </c>
      <c r="I324" s="5">
        <f t="shared" si="34"/>
        <v>95.3</v>
      </c>
      <c r="J324" s="4">
        <f t="shared" si="36"/>
        <v>1906</v>
      </c>
      <c r="K324" t="s">
        <v>741</v>
      </c>
      <c r="L324" s="1">
        <v>43102</v>
      </c>
      <c r="M324" s="1">
        <v>43463</v>
      </c>
      <c r="N324" t="s">
        <v>985</v>
      </c>
      <c r="O324" t="s">
        <v>355</v>
      </c>
    </row>
    <row r="325" spans="1:15" x14ac:dyDescent="0.25">
      <c r="A325" t="s">
        <v>678</v>
      </c>
      <c r="B325" t="s">
        <v>805</v>
      </c>
      <c r="C325" t="s">
        <v>716</v>
      </c>
      <c r="D325" s="3" t="s">
        <v>806</v>
      </c>
      <c r="E325" t="s">
        <v>47</v>
      </c>
      <c r="G325" s="3" t="s">
        <v>807</v>
      </c>
      <c r="H325">
        <f>SUMIF(C:C,B325,H:H)</f>
        <v>180</v>
      </c>
      <c r="I325" s="5">
        <f t="shared" si="34"/>
        <v>90.922222222222217</v>
      </c>
      <c r="J325" s="4">
        <f t="shared" si="36"/>
        <v>16366</v>
      </c>
      <c r="K325" t="s">
        <v>353</v>
      </c>
      <c r="L325" s="1">
        <v>43102</v>
      </c>
      <c r="M325" s="1">
        <v>43463</v>
      </c>
      <c r="O325" t="s">
        <v>1335</v>
      </c>
    </row>
    <row r="326" spans="1:15" x14ac:dyDescent="0.25">
      <c r="A326" t="s">
        <v>678</v>
      </c>
      <c r="B326" t="s">
        <v>958</v>
      </c>
      <c r="C326" t="s">
        <v>805</v>
      </c>
      <c r="D326" s="3" t="s">
        <v>961</v>
      </c>
      <c r="E326" t="s">
        <v>67</v>
      </c>
      <c r="H326">
        <v>40</v>
      </c>
      <c r="I326" s="5">
        <f t="shared" si="34"/>
        <v>95.3</v>
      </c>
      <c r="J326" s="4">
        <f t="shared" si="36"/>
        <v>3812</v>
      </c>
      <c r="K326" t="s">
        <v>741</v>
      </c>
      <c r="L326" s="1">
        <v>43102</v>
      </c>
      <c r="M326" s="1">
        <v>43463</v>
      </c>
      <c r="N326" t="s">
        <v>987</v>
      </c>
      <c r="O326" t="s">
        <v>355</v>
      </c>
    </row>
    <row r="327" spans="1:15" x14ac:dyDescent="0.25">
      <c r="A327" t="s">
        <v>678</v>
      </c>
      <c r="B327" t="s">
        <v>959</v>
      </c>
      <c r="C327" t="s">
        <v>805</v>
      </c>
      <c r="D327" s="3" t="s">
        <v>962</v>
      </c>
      <c r="E327" t="s">
        <v>67</v>
      </c>
      <c r="H327">
        <v>80</v>
      </c>
      <c r="I327" s="5">
        <f t="shared" si="34"/>
        <v>95.3</v>
      </c>
      <c r="J327" s="4">
        <f t="shared" si="36"/>
        <v>7624</v>
      </c>
      <c r="K327" t="s">
        <v>741</v>
      </c>
      <c r="L327" s="1">
        <v>43102</v>
      </c>
      <c r="M327" s="1">
        <v>43463</v>
      </c>
      <c r="N327" t="s">
        <v>986</v>
      </c>
      <c r="O327" t="s">
        <v>355</v>
      </c>
    </row>
    <row r="328" spans="1:15" x14ac:dyDescent="0.25">
      <c r="A328" t="s">
        <v>678</v>
      </c>
      <c r="B328" t="s">
        <v>960</v>
      </c>
      <c r="C328" t="s">
        <v>805</v>
      </c>
      <c r="D328" s="3" t="s">
        <v>963</v>
      </c>
      <c r="E328" t="s">
        <v>67</v>
      </c>
      <c r="H328">
        <v>20</v>
      </c>
      <c r="I328" s="5">
        <f t="shared" si="34"/>
        <v>75.599999999999994</v>
      </c>
      <c r="J328" s="4">
        <f t="shared" si="36"/>
        <v>1512</v>
      </c>
      <c r="K328" t="s">
        <v>741</v>
      </c>
      <c r="L328" s="1">
        <v>43102</v>
      </c>
      <c r="M328" s="1">
        <v>43463</v>
      </c>
      <c r="N328" t="s">
        <v>988</v>
      </c>
      <c r="O328" t="s">
        <v>355</v>
      </c>
    </row>
    <row r="329" spans="1:15" x14ac:dyDescent="0.25">
      <c r="A329" t="s">
        <v>678</v>
      </c>
      <c r="B329" t="s">
        <v>966</v>
      </c>
      <c r="C329" t="s">
        <v>805</v>
      </c>
      <c r="D329" s="3" t="s">
        <v>964</v>
      </c>
      <c r="E329" t="s">
        <v>67</v>
      </c>
      <c r="H329">
        <v>20</v>
      </c>
      <c r="I329" s="5">
        <f t="shared" si="34"/>
        <v>75.599999999999994</v>
      </c>
      <c r="J329" s="4">
        <f t="shared" si="36"/>
        <v>1512</v>
      </c>
      <c r="K329" t="s">
        <v>741</v>
      </c>
      <c r="L329" s="1">
        <v>43102</v>
      </c>
      <c r="M329" s="1">
        <v>43463</v>
      </c>
      <c r="N329" t="s">
        <v>989</v>
      </c>
      <c r="O329" t="s">
        <v>355</v>
      </c>
    </row>
    <row r="330" spans="1:15" x14ac:dyDescent="0.25">
      <c r="A330" t="s">
        <v>678</v>
      </c>
      <c r="B330" t="s">
        <v>967</v>
      </c>
      <c r="C330" t="s">
        <v>805</v>
      </c>
      <c r="D330" s="3" t="s">
        <v>965</v>
      </c>
      <c r="E330" t="s">
        <v>67</v>
      </c>
      <c r="H330">
        <v>20</v>
      </c>
      <c r="I330" s="5">
        <f t="shared" si="34"/>
        <v>95.3</v>
      </c>
      <c r="J330" s="4">
        <f t="shared" si="36"/>
        <v>1906</v>
      </c>
      <c r="K330" t="s">
        <v>741</v>
      </c>
      <c r="L330" s="1">
        <v>43102</v>
      </c>
      <c r="M330" s="1">
        <v>43463</v>
      </c>
      <c r="N330" t="s">
        <v>985</v>
      </c>
      <c r="O330" t="s">
        <v>355</v>
      </c>
    </row>
    <row r="331" spans="1:15" x14ac:dyDescent="0.25">
      <c r="A331" t="s">
        <v>678</v>
      </c>
      <c r="B331" t="s">
        <v>1325</v>
      </c>
      <c r="C331" t="s">
        <v>716</v>
      </c>
      <c r="D331" s="3" t="s">
        <v>458</v>
      </c>
      <c r="E331" t="s">
        <v>47</v>
      </c>
      <c r="H331">
        <f>SUMIF(C:C,B331,H:H)</f>
        <v>0</v>
      </c>
      <c r="I331" s="5">
        <f t="shared" si="34"/>
        <v>0</v>
      </c>
      <c r="J331" s="4">
        <f t="shared" si="36"/>
        <v>60000</v>
      </c>
      <c r="K331" t="s">
        <v>353</v>
      </c>
      <c r="L331" s="1">
        <v>43102</v>
      </c>
      <c r="M331" s="1">
        <v>43463</v>
      </c>
      <c r="O331" t="s">
        <v>355</v>
      </c>
    </row>
    <row r="332" spans="1:15" x14ac:dyDescent="0.25">
      <c r="A332" t="s">
        <v>678</v>
      </c>
      <c r="B332" t="s">
        <v>703</v>
      </c>
      <c r="C332" t="s">
        <v>1325</v>
      </c>
      <c r="D332" s="3" t="s">
        <v>704</v>
      </c>
      <c r="E332" t="s">
        <v>67</v>
      </c>
      <c r="H332">
        <v>0</v>
      </c>
      <c r="I332" s="5">
        <f t="shared" si="34"/>
        <v>0</v>
      </c>
      <c r="J332" s="4">
        <v>60000</v>
      </c>
      <c r="K332" t="s">
        <v>741</v>
      </c>
      <c r="L332" s="1">
        <v>43102</v>
      </c>
      <c r="M332" s="1">
        <v>43463</v>
      </c>
      <c r="O332" t="s">
        <v>355</v>
      </c>
    </row>
    <row r="333" spans="1:15" x14ac:dyDescent="0.25">
      <c r="A333" t="s">
        <v>678</v>
      </c>
      <c r="B333" t="s">
        <v>1327</v>
      </c>
      <c r="C333" t="s">
        <v>716</v>
      </c>
      <c r="D333" s="3" t="s">
        <v>1328</v>
      </c>
      <c r="E333" t="s">
        <v>47</v>
      </c>
      <c r="H333">
        <f>SUMIF(C:C,B333,H:H)</f>
        <v>140</v>
      </c>
      <c r="I333" s="5">
        <f t="shared" si="34"/>
        <v>92.48571428571428</v>
      </c>
      <c r="J333" s="4">
        <f t="shared" ref="J333:J364" si="37">IF(K333="AGG",SUMIF(C:C,B333,J:J),IF(N333&lt;&gt;"",H333*I333,"???FIXWERT???"))</f>
        <v>12948</v>
      </c>
      <c r="K333" t="s">
        <v>353</v>
      </c>
      <c r="L333" s="1">
        <v>43102</v>
      </c>
      <c r="M333" s="1">
        <v>43463</v>
      </c>
      <c r="O333" t="s">
        <v>355</v>
      </c>
    </row>
    <row r="334" spans="1:15" x14ac:dyDescent="0.25">
      <c r="A334" t="s">
        <v>678</v>
      </c>
      <c r="B334" t="s">
        <v>1329</v>
      </c>
      <c r="C334" t="s">
        <v>1327</v>
      </c>
      <c r="D334" s="3" t="s">
        <v>1332</v>
      </c>
      <c r="E334" t="s">
        <v>67</v>
      </c>
      <c r="H334">
        <v>40</v>
      </c>
      <c r="I334" s="5">
        <f t="shared" si="34"/>
        <v>95.3</v>
      </c>
      <c r="J334" s="4">
        <f t="shared" si="37"/>
        <v>3812</v>
      </c>
      <c r="K334" t="s">
        <v>741</v>
      </c>
      <c r="L334" s="1">
        <v>43102</v>
      </c>
      <c r="M334" s="1">
        <v>43463</v>
      </c>
      <c r="N334" t="s">
        <v>987</v>
      </c>
      <c r="O334" t="s">
        <v>355</v>
      </c>
    </row>
    <row r="335" spans="1:15" x14ac:dyDescent="0.25">
      <c r="A335" t="s">
        <v>678</v>
      </c>
      <c r="B335" t="s">
        <v>1330</v>
      </c>
      <c r="C335" t="s">
        <v>1327</v>
      </c>
      <c r="D335" s="3" t="s">
        <v>1333</v>
      </c>
      <c r="E335" t="s">
        <v>67</v>
      </c>
      <c r="H335">
        <v>80</v>
      </c>
      <c r="I335" s="5">
        <f t="shared" si="34"/>
        <v>95.3</v>
      </c>
      <c r="J335" s="4">
        <f t="shared" si="37"/>
        <v>7624</v>
      </c>
      <c r="K335" t="s">
        <v>741</v>
      </c>
      <c r="L335" s="1">
        <v>43102</v>
      </c>
      <c r="M335" s="1">
        <v>43463</v>
      </c>
      <c r="N335" t="s">
        <v>986</v>
      </c>
      <c r="O335" t="s">
        <v>355</v>
      </c>
    </row>
    <row r="336" spans="1:15" x14ac:dyDescent="0.25">
      <c r="A336" t="s">
        <v>678</v>
      </c>
      <c r="B336" t="s">
        <v>1331</v>
      </c>
      <c r="C336" t="s">
        <v>1327</v>
      </c>
      <c r="D336" s="3" t="s">
        <v>1334</v>
      </c>
      <c r="E336" t="s">
        <v>67</v>
      </c>
      <c r="H336">
        <v>20</v>
      </c>
      <c r="I336" s="5">
        <f t="shared" si="34"/>
        <v>75.599999999999994</v>
      </c>
      <c r="J336" s="4">
        <f t="shared" si="37"/>
        <v>1512</v>
      </c>
      <c r="K336" t="s">
        <v>741</v>
      </c>
      <c r="L336" s="1">
        <v>43102</v>
      </c>
      <c r="M336" s="1">
        <v>43463</v>
      </c>
      <c r="N336" t="s">
        <v>988</v>
      </c>
      <c r="O336" t="s">
        <v>355</v>
      </c>
    </row>
    <row r="337" spans="1:15" x14ac:dyDescent="0.25">
      <c r="A337" t="s">
        <v>678</v>
      </c>
      <c r="B337" t="s">
        <v>690</v>
      </c>
      <c r="C337" t="s">
        <v>679</v>
      </c>
      <c r="D337" s="3" t="s">
        <v>691</v>
      </c>
      <c r="E337" t="s">
        <v>16</v>
      </c>
      <c r="H337">
        <f>SUMIF(C:C,B337,H:H)</f>
        <v>4476</v>
      </c>
      <c r="I337" s="5">
        <f t="shared" si="34"/>
        <v>88.828239499553177</v>
      </c>
      <c r="J337" s="4">
        <f t="shared" si="37"/>
        <v>397595.2</v>
      </c>
      <c r="K337" t="s">
        <v>353</v>
      </c>
      <c r="L337" s="1">
        <v>43102</v>
      </c>
      <c r="M337" s="1">
        <v>43463</v>
      </c>
      <c r="O337" t="s">
        <v>355</v>
      </c>
    </row>
    <row r="338" spans="1:15" ht="31.5" x14ac:dyDescent="0.25">
      <c r="A338" t="s">
        <v>678</v>
      </c>
      <c r="B338" t="s">
        <v>692</v>
      </c>
      <c r="C338" t="s">
        <v>690</v>
      </c>
      <c r="D338" s="3" t="s">
        <v>693</v>
      </c>
      <c r="E338" t="s">
        <v>24</v>
      </c>
      <c r="G338" s="3" t="s">
        <v>811</v>
      </c>
      <c r="H338">
        <f>SUMIF(C:C,B338,H:H)</f>
        <v>2300</v>
      </c>
      <c r="I338" s="5">
        <f t="shared" si="34"/>
        <v>86.049565217391304</v>
      </c>
      <c r="J338" s="4">
        <f t="shared" si="37"/>
        <v>197914</v>
      </c>
      <c r="K338" t="s">
        <v>353</v>
      </c>
      <c r="L338" s="1">
        <v>43102</v>
      </c>
      <c r="M338" s="1">
        <v>43463</v>
      </c>
      <c r="O338" t="s">
        <v>355</v>
      </c>
    </row>
    <row r="339" spans="1:15" ht="47.25" x14ac:dyDescent="0.25">
      <c r="A339" t="s">
        <v>678</v>
      </c>
      <c r="B339" t="s">
        <v>694</v>
      </c>
      <c r="C339" t="s">
        <v>692</v>
      </c>
      <c r="D339" s="3" t="s">
        <v>695</v>
      </c>
      <c r="E339" t="s">
        <v>47</v>
      </c>
      <c r="G339" s="3" t="s">
        <v>971</v>
      </c>
      <c r="H339">
        <f>SUMIF(C:C,B339,H:H)</f>
        <v>480</v>
      </c>
      <c r="I339" s="5">
        <f t="shared" si="34"/>
        <v>95.3</v>
      </c>
      <c r="J339" s="4">
        <f t="shared" si="37"/>
        <v>45744</v>
      </c>
      <c r="K339" t="s">
        <v>353</v>
      </c>
      <c r="L339" s="1">
        <v>43102</v>
      </c>
      <c r="M339" s="1">
        <v>43463</v>
      </c>
      <c r="O339" t="s">
        <v>972</v>
      </c>
    </row>
    <row r="340" spans="1:15" x14ac:dyDescent="0.25">
      <c r="A340" t="s">
        <v>678</v>
      </c>
      <c r="B340" t="s">
        <v>814</v>
      </c>
      <c r="C340" t="s">
        <v>694</v>
      </c>
      <c r="D340" s="3" t="s">
        <v>816</v>
      </c>
      <c r="E340" t="s">
        <v>67</v>
      </c>
      <c r="G340" s="3" t="s">
        <v>824</v>
      </c>
      <c r="H340">
        <v>240</v>
      </c>
      <c r="I340" s="5">
        <f t="shared" si="34"/>
        <v>95.3</v>
      </c>
      <c r="J340" s="4">
        <f t="shared" si="37"/>
        <v>22872</v>
      </c>
      <c r="K340" t="s">
        <v>741</v>
      </c>
      <c r="L340" s="1">
        <v>43102</v>
      </c>
      <c r="M340" s="1">
        <v>43463</v>
      </c>
      <c r="N340" t="s">
        <v>987</v>
      </c>
      <c r="O340" t="s">
        <v>355</v>
      </c>
    </row>
    <row r="341" spans="1:15" x14ac:dyDescent="0.25">
      <c r="A341" t="s">
        <v>678</v>
      </c>
      <c r="B341" t="s">
        <v>815</v>
      </c>
      <c r="C341" t="s">
        <v>694</v>
      </c>
      <c r="D341" s="3" t="s">
        <v>817</v>
      </c>
      <c r="E341" t="s">
        <v>67</v>
      </c>
      <c r="G341" s="3" t="s">
        <v>825</v>
      </c>
      <c r="H341">
        <v>240</v>
      </c>
      <c r="I341" s="5">
        <f t="shared" si="34"/>
        <v>95.3</v>
      </c>
      <c r="J341" s="4">
        <f t="shared" si="37"/>
        <v>22872</v>
      </c>
      <c r="K341" t="s">
        <v>741</v>
      </c>
      <c r="L341" s="1">
        <v>43102</v>
      </c>
      <c r="M341" s="1">
        <v>43463</v>
      </c>
      <c r="N341" t="s">
        <v>986</v>
      </c>
      <c r="O341" t="s">
        <v>355</v>
      </c>
    </row>
    <row r="342" spans="1:15" x14ac:dyDescent="0.25">
      <c r="A342" t="s">
        <v>678</v>
      </c>
      <c r="B342" t="s">
        <v>696</v>
      </c>
      <c r="C342" t="s">
        <v>692</v>
      </c>
      <c r="D342" s="3" t="s">
        <v>812</v>
      </c>
      <c r="E342" t="s">
        <v>47</v>
      </c>
      <c r="G342" s="3" t="s">
        <v>701</v>
      </c>
      <c r="H342">
        <f>SUMIF(C:C,B342,H:H)</f>
        <v>260</v>
      </c>
      <c r="I342" s="5">
        <f t="shared" si="34"/>
        <v>83.176923076923075</v>
      </c>
      <c r="J342" s="4">
        <f t="shared" si="37"/>
        <v>21626</v>
      </c>
      <c r="K342" t="s">
        <v>353</v>
      </c>
      <c r="L342" s="1">
        <v>43102</v>
      </c>
      <c r="M342" s="1">
        <v>43463</v>
      </c>
      <c r="O342" t="s">
        <v>984</v>
      </c>
    </row>
    <row r="343" spans="1:15" x14ac:dyDescent="0.25">
      <c r="A343" t="s">
        <v>678</v>
      </c>
      <c r="B343" t="s">
        <v>973</v>
      </c>
      <c r="C343" t="s">
        <v>696</v>
      </c>
      <c r="D343" s="3" t="s">
        <v>979</v>
      </c>
      <c r="E343" t="s">
        <v>67</v>
      </c>
      <c r="H343">
        <v>40</v>
      </c>
      <c r="I343" s="5">
        <f t="shared" si="34"/>
        <v>95.3</v>
      </c>
      <c r="J343" s="4">
        <f t="shared" si="37"/>
        <v>3812</v>
      </c>
      <c r="K343" t="s">
        <v>741</v>
      </c>
      <c r="L343" s="1">
        <v>43102</v>
      </c>
      <c r="M343" s="1">
        <v>43463</v>
      </c>
      <c r="N343" t="s">
        <v>987</v>
      </c>
      <c r="O343" t="s">
        <v>355</v>
      </c>
    </row>
    <row r="344" spans="1:15" x14ac:dyDescent="0.25">
      <c r="A344" t="s">
        <v>678</v>
      </c>
      <c r="B344" t="s">
        <v>974</v>
      </c>
      <c r="C344" t="s">
        <v>696</v>
      </c>
      <c r="D344" s="3" t="s">
        <v>978</v>
      </c>
      <c r="E344" t="s">
        <v>67</v>
      </c>
      <c r="H344">
        <v>40</v>
      </c>
      <c r="I344" s="5">
        <f t="shared" si="34"/>
        <v>95.3</v>
      </c>
      <c r="J344" s="4">
        <f t="shared" si="37"/>
        <v>3812</v>
      </c>
      <c r="K344" t="s">
        <v>741</v>
      </c>
      <c r="L344" s="1">
        <v>43102</v>
      </c>
      <c r="M344" s="1">
        <v>43463</v>
      </c>
      <c r="N344" t="s">
        <v>986</v>
      </c>
      <c r="O344" t="s">
        <v>355</v>
      </c>
    </row>
    <row r="345" spans="1:15" x14ac:dyDescent="0.25">
      <c r="A345" t="s">
        <v>678</v>
      </c>
      <c r="B345" t="s">
        <v>975</v>
      </c>
      <c r="C345" t="s">
        <v>696</v>
      </c>
      <c r="D345" s="3" t="s">
        <v>980</v>
      </c>
      <c r="E345" t="s">
        <v>67</v>
      </c>
      <c r="H345">
        <v>80</v>
      </c>
      <c r="I345" s="5">
        <f t="shared" si="34"/>
        <v>75.599999999999994</v>
      </c>
      <c r="J345" s="4">
        <f t="shared" si="37"/>
        <v>6048</v>
      </c>
      <c r="K345" t="s">
        <v>741</v>
      </c>
      <c r="L345" s="1">
        <v>43102</v>
      </c>
      <c r="M345" s="1">
        <v>43463</v>
      </c>
      <c r="N345" t="s">
        <v>988</v>
      </c>
      <c r="O345" t="s">
        <v>355</v>
      </c>
    </row>
    <row r="346" spans="1:15" x14ac:dyDescent="0.25">
      <c r="A346" t="s">
        <v>678</v>
      </c>
      <c r="B346" t="s">
        <v>976</v>
      </c>
      <c r="C346" t="s">
        <v>696</v>
      </c>
      <c r="D346" s="3" t="s">
        <v>981</v>
      </c>
      <c r="E346" t="s">
        <v>67</v>
      </c>
      <c r="H346">
        <v>80</v>
      </c>
      <c r="I346" s="5">
        <f t="shared" si="34"/>
        <v>75.599999999999994</v>
      </c>
      <c r="J346" s="4">
        <f t="shared" si="37"/>
        <v>6048</v>
      </c>
      <c r="K346" t="s">
        <v>741</v>
      </c>
      <c r="L346" s="1">
        <v>43102</v>
      </c>
      <c r="M346" s="1">
        <v>43463</v>
      </c>
      <c r="N346" t="s">
        <v>989</v>
      </c>
      <c r="O346" t="s">
        <v>355</v>
      </c>
    </row>
    <row r="347" spans="1:15" x14ac:dyDescent="0.25">
      <c r="A347" t="s">
        <v>678</v>
      </c>
      <c r="B347" t="s">
        <v>977</v>
      </c>
      <c r="C347" t="s">
        <v>696</v>
      </c>
      <c r="D347" s="3" t="s">
        <v>982</v>
      </c>
      <c r="E347" t="s">
        <v>67</v>
      </c>
      <c r="H347">
        <v>20</v>
      </c>
      <c r="I347" s="5">
        <f t="shared" si="34"/>
        <v>95.3</v>
      </c>
      <c r="J347" s="4">
        <f t="shared" si="37"/>
        <v>1906</v>
      </c>
      <c r="K347" t="s">
        <v>741</v>
      </c>
      <c r="L347" s="1">
        <v>43102</v>
      </c>
      <c r="M347" s="1">
        <v>43463</v>
      </c>
      <c r="N347" t="s">
        <v>985</v>
      </c>
      <c r="O347" t="s">
        <v>355</v>
      </c>
    </row>
    <row r="348" spans="1:15" x14ac:dyDescent="0.25">
      <c r="A348" t="s">
        <v>678</v>
      </c>
      <c r="B348" t="s">
        <v>697</v>
      </c>
      <c r="C348" t="s">
        <v>692</v>
      </c>
      <c r="D348" s="3" t="s">
        <v>1336</v>
      </c>
      <c r="E348" t="s">
        <v>47</v>
      </c>
      <c r="H348">
        <f>SUMIF(C:C,B348,H:H)</f>
        <v>160</v>
      </c>
      <c r="I348" s="5">
        <f t="shared" si="34"/>
        <v>90.375</v>
      </c>
      <c r="J348" s="4">
        <f t="shared" si="37"/>
        <v>14460</v>
      </c>
      <c r="K348" t="s">
        <v>353</v>
      </c>
      <c r="L348" s="1">
        <v>43102</v>
      </c>
      <c r="M348" s="1">
        <v>43463</v>
      </c>
      <c r="O348" t="s">
        <v>984</v>
      </c>
    </row>
    <row r="349" spans="1:15" ht="31.5" x14ac:dyDescent="0.25">
      <c r="A349" t="s">
        <v>678</v>
      </c>
      <c r="B349" t="s">
        <v>821</v>
      </c>
      <c r="C349" t="s">
        <v>697</v>
      </c>
      <c r="D349" s="3" t="s">
        <v>1338</v>
      </c>
      <c r="E349" t="s">
        <v>67</v>
      </c>
      <c r="H349">
        <v>80</v>
      </c>
      <c r="I349" s="5">
        <f t="shared" si="34"/>
        <v>95.3</v>
      </c>
      <c r="J349" s="4">
        <f t="shared" si="37"/>
        <v>7624</v>
      </c>
      <c r="K349" t="s">
        <v>741</v>
      </c>
      <c r="L349" s="1">
        <v>43102</v>
      </c>
      <c r="M349" s="1">
        <v>43463</v>
      </c>
      <c r="N349" t="s">
        <v>987</v>
      </c>
      <c r="O349" t="s">
        <v>355</v>
      </c>
    </row>
    <row r="350" spans="1:15" ht="31.5" x14ac:dyDescent="0.25">
      <c r="A350" t="s">
        <v>678</v>
      </c>
      <c r="B350" t="s">
        <v>822</v>
      </c>
      <c r="C350" t="s">
        <v>697</v>
      </c>
      <c r="D350" s="3" t="s">
        <v>1337</v>
      </c>
      <c r="E350" t="s">
        <v>67</v>
      </c>
      <c r="H350">
        <v>40</v>
      </c>
      <c r="I350" s="5">
        <f t="shared" si="34"/>
        <v>95.3</v>
      </c>
      <c r="J350" s="4">
        <f t="shared" si="37"/>
        <v>3812</v>
      </c>
      <c r="K350" t="s">
        <v>741</v>
      </c>
      <c r="L350" s="1">
        <v>43102</v>
      </c>
      <c r="M350" s="1">
        <v>43463</v>
      </c>
      <c r="N350" t="s">
        <v>986</v>
      </c>
      <c r="O350" t="s">
        <v>355</v>
      </c>
    </row>
    <row r="351" spans="1:15" ht="31.5" x14ac:dyDescent="0.25">
      <c r="A351" t="s">
        <v>678</v>
      </c>
      <c r="B351" t="s">
        <v>823</v>
      </c>
      <c r="C351" t="s">
        <v>697</v>
      </c>
      <c r="D351" s="3" t="s">
        <v>1339</v>
      </c>
      <c r="E351" t="s">
        <v>67</v>
      </c>
      <c r="H351">
        <v>40</v>
      </c>
      <c r="I351" s="5">
        <f t="shared" si="34"/>
        <v>75.599999999999994</v>
      </c>
      <c r="J351" s="4">
        <f t="shared" si="37"/>
        <v>3024</v>
      </c>
      <c r="K351" t="s">
        <v>741</v>
      </c>
      <c r="L351" s="1">
        <v>43102</v>
      </c>
      <c r="M351" s="1">
        <v>43463</v>
      </c>
      <c r="N351" t="s">
        <v>988</v>
      </c>
      <c r="O351" t="s">
        <v>355</v>
      </c>
    </row>
    <row r="352" spans="1:15" ht="31.5" x14ac:dyDescent="0.25">
      <c r="A352" t="s">
        <v>678</v>
      </c>
      <c r="B352" t="s">
        <v>813</v>
      </c>
      <c r="C352" t="s">
        <v>692</v>
      </c>
      <c r="D352" s="3" t="s">
        <v>820</v>
      </c>
      <c r="E352" t="s">
        <v>47</v>
      </c>
      <c r="G352" s="3" t="s">
        <v>834</v>
      </c>
      <c r="H352">
        <f>SUMIF(C:C,B352,H:H)</f>
        <v>120</v>
      </c>
      <c r="I352" s="5">
        <f t="shared" si="34"/>
        <v>82.166666666666671</v>
      </c>
      <c r="J352" s="4">
        <f t="shared" si="37"/>
        <v>9860</v>
      </c>
      <c r="K352" t="s">
        <v>353</v>
      </c>
      <c r="L352" s="1">
        <v>43102</v>
      </c>
      <c r="M352" s="1">
        <v>43463</v>
      </c>
      <c r="O352" t="s">
        <v>983</v>
      </c>
    </row>
    <row r="353" spans="1:15" x14ac:dyDescent="0.25">
      <c r="A353" t="s">
        <v>678</v>
      </c>
      <c r="B353" t="s">
        <v>826</v>
      </c>
      <c r="C353" t="s">
        <v>813</v>
      </c>
      <c r="D353" s="3" t="s">
        <v>830</v>
      </c>
      <c r="E353" t="s">
        <v>67</v>
      </c>
      <c r="H353">
        <v>20</v>
      </c>
      <c r="I353" s="5">
        <f t="shared" si="34"/>
        <v>95.3</v>
      </c>
      <c r="J353" s="4">
        <f t="shared" si="37"/>
        <v>1906</v>
      </c>
      <c r="K353" t="s">
        <v>741</v>
      </c>
      <c r="L353" s="1">
        <v>43102</v>
      </c>
      <c r="M353" s="1">
        <v>43463</v>
      </c>
      <c r="N353" t="s">
        <v>987</v>
      </c>
      <c r="O353" t="s">
        <v>355</v>
      </c>
    </row>
    <row r="354" spans="1:15" x14ac:dyDescent="0.25">
      <c r="A354" t="s">
        <v>678</v>
      </c>
      <c r="B354" t="s">
        <v>827</v>
      </c>
      <c r="C354" t="s">
        <v>813</v>
      </c>
      <c r="D354" s="3" t="s">
        <v>831</v>
      </c>
      <c r="E354" t="s">
        <v>67</v>
      </c>
      <c r="H354">
        <v>20</v>
      </c>
      <c r="I354" s="5">
        <f t="shared" si="34"/>
        <v>95.3</v>
      </c>
      <c r="J354" s="4">
        <f t="shared" si="37"/>
        <v>1906</v>
      </c>
      <c r="K354" t="s">
        <v>741</v>
      </c>
      <c r="L354" s="1">
        <v>43102</v>
      </c>
      <c r="M354" s="1">
        <v>43463</v>
      </c>
      <c r="N354" t="s">
        <v>986</v>
      </c>
      <c r="O354" t="s">
        <v>355</v>
      </c>
    </row>
    <row r="355" spans="1:15" x14ac:dyDescent="0.25">
      <c r="A355" t="s">
        <v>678</v>
      </c>
      <c r="B355" t="s">
        <v>828</v>
      </c>
      <c r="C355" t="s">
        <v>813</v>
      </c>
      <c r="D355" s="3" t="s">
        <v>832</v>
      </c>
      <c r="E355" t="s">
        <v>67</v>
      </c>
      <c r="H355">
        <v>40</v>
      </c>
      <c r="I355" s="5">
        <f t="shared" si="34"/>
        <v>75.599999999999994</v>
      </c>
      <c r="J355" s="4">
        <f t="shared" si="37"/>
        <v>3024</v>
      </c>
      <c r="K355" t="s">
        <v>741</v>
      </c>
      <c r="L355" s="1">
        <v>43102</v>
      </c>
      <c r="M355" s="1">
        <v>43463</v>
      </c>
      <c r="N355" t="s">
        <v>988</v>
      </c>
      <c r="O355" t="s">
        <v>355</v>
      </c>
    </row>
    <row r="356" spans="1:15" x14ac:dyDescent="0.25">
      <c r="A356" t="s">
        <v>678</v>
      </c>
      <c r="B356" t="s">
        <v>829</v>
      </c>
      <c r="C356" t="s">
        <v>813</v>
      </c>
      <c r="D356" s="3" t="s">
        <v>833</v>
      </c>
      <c r="E356" t="s">
        <v>67</v>
      </c>
      <c r="H356">
        <v>40</v>
      </c>
      <c r="I356" s="5">
        <f t="shared" si="34"/>
        <v>75.599999999999994</v>
      </c>
      <c r="J356" s="4">
        <f t="shared" si="37"/>
        <v>3024</v>
      </c>
      <c r="K356" t="s">
        <v>741</v>
      </c>
      <c r="L356" s="1">
        <v>43102</v>
      </c>
      <c r="M356" s="1">
        <v>43463</v>
      </c>
      <c r="N356" t="s">
        <v>989</v>
      </c>
      <c r="O356" t="s">
        <v>355</v>
      </c>
    </row>
    <row r="357" spans="1:15" x14ac:dyDescent="0.25">
      <c r="A357" t="s">
        <v>678</v>
      </c>
      <c r="B357" t="s">
        <v>818</v>
      </c>
      <c r="C357" t="s">
        <v>692</v>
      </c>
      <c r="D357" s="3" t="s">
        <v>698</v>
      </c>
      <c r="E357" t="s">
        <v>47</v>
      </c>
      <c r="G357" s="3" t="s">
        <v>702</v>
      </c>
      <c r="H357">
        <f>SUMIF(C:C,B357,H:H)</f>
        <v>420</v>
      </c>
      <c r="I357" s="5">
        <f t="shared" si="34"/>
        <v>84.042857142857144</v>
      </c>
      <c r="J357" s="4">
        <f t="shared" si="37"/>
        <v>35298</v>
      </c>
      <c r="K357" t="s">
        <v>353</v>
      </c>
      <c r="L357" s="1">
        <v>43102</v>
      </c>
      <c r="M357" s="1">
        <v>43463</v>
      </c>
      <c r="O357" t="s">
        <v>1079</v>
      </c>
    </row>
    <row r="358" spans="1:15" x14ac:dyDescent="0.25">
      <c r="A358" t="s">
        <v>678</v>
      </c>
      <c r="B358" t="s">
        <v>840</v>
      </c>
      <c r="C358" t="s">
        <v>818</v>
      </c>
      <c r="D358" s="3" t="s">
        <v>845</v>
      </c>
      <c r="E358" t="s">
        <v>67</v>
      </c>
      <c r="H358">
        <v>80</v>
      </c>
      <c r="I358" s="5">
        <f t="shared" ref="I358:I421" si="38">IF(K358="AGG",IF(H358&gt;0,J358/H358,0),SUMIF(JAHRKURZZS,CONCATENATE(YEAR(M358),N358),JAHRUSRATES))</f>
        <v>95.3</v>
      </c>
      <c r="J358" s="4">
        <f t="shared" si="37"/>
        <v>7624</v>
      </c>
      <c r="K358" t="s">
        <v>741</v>
      </c>
      <c r="L358" s="1">
        <v>43102</v>
      </c>
      <c r="M358" s="1">
        <v>43463</v>
      </c>
      <c r="N358" t="s">
        <v>987</v>
      </c>
      <c r="O358" t="s">
        <v>355</v>
      </c>
    </row>
    <row r="359" spans="1:15" x14ac:dyDescent="0.25">
      <c r="A359" t="s">
        <v>678</v>
      </c>
      <c r="B359" t="s">
        <v>841</v>
      </c>
      <c r="C359" t="s">
        <v>818</v>
      </c>
      <c r="D359" s="3" t="s">
        <v>846</v>
      </c>
      <c r="E359" t="s">
        <v>67</v>
      </c>
      <c r="H359">
        <v>80</v>
      </c>
      <c r="I359" s="5">
        <f t="shared" si="38"/>
        <v>95.3</v>
      </c>
      <c r="J359" s="4">
        <f t="shared" si="37"/>
        <v>7624</v>
      </c>
      <c r="K359" t="s">
        <v>741</v>
      </c>
      <c r="L359" s="1">
        <v>43102</v>
      </c>
      <c r="M359" s="1">
        <v>43463</v>
      </c>
      <c r="N359" t="s">
        <v>986</v>
      </c>
      <c r="O359" t="s">
        <v>355</v>
      </c>
    </row>
    <row r="360" spans="1:15" x14ac:dyDescent="0.25">
      <c r="A360" t="s">
        <v>678</v>
      </c>
      <c r="B360" t="s">
        <v>842</v>
      </c>
      <c r="C360" t="s">
        <v>818</v>
      </c>
      <c r="D360" s="3" t="s">
        <v>847</v>
      </c>
      <c r="E360" t="s">
        <v>67</v>
      </c>
      <c r="H360">
        <v>120</v>
      </c>
      <c r="I360" s="5">
        <f t="shared" si="38"/>
        <v>75.599999999999994</v>
      </c>
      <c r="J360" s="4">
        <f t="shared" si="37"/>
        <v>9072</v>
      </c>
      <c r="K360" t="s">
        <v>741</v>
      </c>
      <c r="L360" s="1">
        <v>43102</v>
      </c>
      <c r="M360" s="1">
        <v>43463</v>
      </c>
      <c r="N360" t="s">
        <v>988</v>
      </c>
      <c r="O360" t="s">
        <v>355</v>
      </c>
    </row>
    <row r="361" spans="1:15" x14ac:dyDescent="0.25">
      <c r="A361" t="s">
        <v>678</v>
      </c>
      <c r="B361" t="s">
        <v>843</v>
      </c>
      <c r="C361" t="s">
        <v>818</v>
      </c>
      <c r="D361" s="3" t="s">
        <v>848</v>
      </c>
      <c r="E361" t="s">
        <v>67</v>
      </c>
      <c r="H361">
        <v>120</v>
      </c>
      <c r="I361" s="5">
        <f t="shared" si="38"/>
        <v>75.599999999999994</v>
      </c>
      <c r="J361" s="4">
        <f t="shared" si="37"/>
        <v>9072</v>
      </c>
      <c r="K361" t="s">
        <v>741</v>
      </c>
      <c r="L361" s="1">
        <v>43102</v>
      </c>
      <c r="M361" s="1">
        <v>43463</v>
      </c>
      <c r="N361" t="s">
        <v>989</v>
      </c>
      <c r="O361" t="s">
        <v>355</v>
      </c>
    </row>
    <row r="362" spans="1:15" x14ac:dyDescent="0.25">
      <c r="A362" t="s">
        <v>678</v>
      </c>
      <c r="B362" t="s">
        <v>844</v>
      </c>
      <c r="C362" t="s">
        <v>818</v>
      </c>
      <c r="D362" s="3" t="s">
        <v>849</v>
      </c>
      <c r="E362" t="s">
        <v>67</v>
      </c>
      <c r="H362">
        <v>20</v>
      </c>
      <c r="I362" s="5">
        <f t="shared" si="38"/>
        <v>95.3</v>
      </c>
      <c r="J362" s="4">
        <f t="shared" si="37"/>
        <v>1906</v>
      </c>
      <c r="K362" t="s">
        <v>741</v>
      </c>
      <c r="L362" s="1">
        <v>43102</v>
      </c>
      <c r="M362" s="1">
        <v>43463</v>
      </c>
      <c r="N362" t="s">
        <v>985</v>
      </c>
      <c r="O362" t="s">
        <v>355</v>
      </c>
    </row>
    <row r="363" spans="1:15" ht="47.25" x14ac:dyDescent="0.25">
      <c r="A363" t="s">
        <v>678</v>
      </c>
      <c r="B363" t="s">
        <v>819</v>
      </c>
      <c r="C363" t="s">
        <v>692</v>
      </c>
      <c r="D363" s="3" t="s">
        <v>1295</v>
      </c>
      <c r="E363" t="s">
        <v>47</v>
      </c>
      <c r="G363" s="3" t="s">
        <v>1301</v>
      </c>
      <c r="H363">
        <f>SUMIF(C:C,B363,H:H)</f>
        <v>340</v>
      </c>
      <c r="I363" s="5">
        <f t="shared" si="38"/>
        <v>83.711764705882359</v>
      </c>
      <c r="J363" s="4">
        <f t="shared" si="37"/>
        <v>28462</v>
      </c>
      <c r="K363" t="s">
        <v>353</v>
      </c>
      <c r="L363" s="1">
        <v>43102</v>
      </c>
      <c r="M363" s="1">
        <v>43463</v>
      </c>
      <c r="O363" t="s">
        <v>1080</v>
      </c>
    </row>
    <row r="364" spans="1:15" x14ac:dyDescent="0.25">
      <c r="A364" t="s">
        <v>678</v>
      </c>
      <c r="B364" t="s">
        <v>859</v>
      </c>
      <c r="C364" t="s">
        <v>819</v>
      </c>
      <c r="D364" s="3" t="s">
        <v>1296</v>
      </c>
      <c r="E364" t="s">
        <v>67</v>
      </c>
      <c r="H364">
        <v>60</v>
      </c>
      <c r="I364" s="5">
        <f t="shared" si="38"/>
        <v>95.3</v>
      </c>
      <c r="J364" s="4">
        <f t="shared" si="37"/>
        <v>5718</v>
      </c>
      <c r="K364" t="s">
        <v>741</v>
      </c>
      <c r="L364" s="1">
        <v>43102</v>
      </c>
      <c r="M364" s="1">
        <v>43463</v>
      </c>
      <c r="N364" t="s">
        <v>987</v>
      </c>
      <c r="O364" t="s">
        <v>355</v>
      </c>
    </row>
    <row r="365" spans="1:15" x14ac:dyDescent="0.25">
      <c r="A365" t="s">
        <v>678</v>
      </c>
      <c r="B365" t="s">
        <v>860</v>
      </c>
      <c r="C365" t="s">
        <v>819</v>
      </c>
      <c r="D365" s="3" t="s">
        <v>1297</v>
      </c>
      <c r="E365" t="s">
        <v>67</v>
      </c>
      <c r="H365">
        <v>60</v>
      </c>
      <c r="I365" s="5">
        <f t="shared" si="38"/>
        <v>95.3</v>
      </c>
      <c r="J365" s="4">
        <f t="shared" ref="J365:J391" si="39">IF(K365="AGG",SUMIF(C:C,B365,J:J),IF(N365&lt;&gt;"",H365*I365,"???FIXWERT???"))</f>
        <v>5718</v>
      </c>
      <c r="K365" t="s">
        <v>741</v>
      </c>
      <c r="L365" s="1">
        <v>43102</v>
      </c>
      <c r="M365" s="1">
        <v>43463</v>
      </c>
      <c r="N365" t="s">
        <v>986</v>
      </c>
      <c r="O365" t="s">
        <v>355</v>
      </c>
    </row>
    <row r="366" spans="1:15" x14ac:dyDescent="0.25">
      <c r="A366" t="s">
        <v>678</v>
      </c>
      <c r="B366" t="s">
        <v>861</v>
      </c>
      <c r="C366" t="s">
        <v>819</v>
      </c>
      <c r="D366" s="3" t="s">
        <v>1298</v>
      </c>
      <c r="E366" t="s">
        <v>67</v>
      </c>
      <c r="H366">
        <v>100</v>
      </c>
      <c r="I366" s="5">
        <f t="shared" si="38"/>
        <v>75.599999999999994</v>
      </c>
      <c r="J366" s="4">
        <f t="shared" si="39"/>
        <v>7559.9999999999991</v>
      </c>
      <c r="K366" t="s">
        <v>741</v>
      </c>
      <c r="L366" s="1">
        <v>43102</v>
      </c>
      <c r="M366" s="1">
        <v>43463</v>
      </c>
      <c r="N366" t="s">
        <v>988</v>
      </c>
      <c r="O366" t="s">
        <v>355</v>
      </c>
    </row>
    <row r="367" spans="1:15" x14ac:dyDescent="0.25">
      <c r="A367" t="s">
        <v>678</v>
      </c>
      <c r="B367" t="s">
        <v>862</v>
      </c>
      <c r="C367" t="s">
        <v>819</v>
      </c>
      <c r="D367" s="3" t="s">
        <v>1299</v>
      </c>
      <c r="E367" t="s">
        <v>67</v>
      </c>
      <c r="H367">
        <v>100</v>
      </c>
      <c r="I367" s="5">
        <f t="shared" si="38"/>
        <v>75.599999999999994</v>
      </c>
      <c r="J367" s="4">
        <f t="shared" si="39"/>
        <v>7559.9999999999991</v>
      </c>
      <c r="K367" t="s">
        <v>741</v>
      </c>
      <c r="L367" s="1">
        <v>43102</v>
      </c>
      <c r="M367" s="1">
        <v>43463</v>
      </c>
      <c r="N367" t="s">
        <v>989</v>
      </c>
      <c r="O367" t="s">
        <v>355</v>
      </c>
    </row>
    <row r="368" spans="1:15" ht="31.5" x14ac:dyDescent="0.25">
      <c r="A368" t="s">
        <v>678</v>
      </c>
      <c r="B368" t="s">
        <v>863</v>
      </c>
      <c r="C368" t="s">
        <v>819</v>
      </c>
      <c r="D368" s="3" t="s">
        <v>1300</v>
      </c>
      <c r="E368" t="s">
        <v>67</v>
      </c>
      <c r="H368">
        <v>20</v>
      </c>
      <c r="I368" s="5">
        <f t="shared" si="38"/>
        <v>95.3</v>
      </c>
      <c r="J368" s="4">
        <f t="shared" si="39"/>
        <v>1906</v>
      </c>
      <c r="K368" t="s">
        <v>741</v>
      </c>
      <c r="L368" s="1">
        <v>43102</v>
      </c>
      <c r="M368" s="1">
        <v>43463</v>
      </c>
      <c r="N368" t="s">
        <v>985</v>
      </c>
      <c r="O368" t="s">
        <v>355</v>
      </c>
    </row>
    <row r="369" spans="1:15" ht="63" x14ac:dyDescent="0.25">
      <c r="A369" t="s">
        <v>678</v>
      </c>
      <c r="B369" t="s">
        <v>1088</v>
      </c>
      <c r="C369" t="s">
        <v>692</v>
      </c>
      <c r="D369" s="3" t="s">
        <v>1302</v>
      </c>
      <c r="E369" t="s">
        <v>47</v>
      </c>
      <c r="G369" s="3" t="s">
        <v>1099</v>
      </c>
      <c r="H369">
        <f>SUMIF(C:C,B369,H:H)</f>
        <v>520</v>
      </c>
      <c r="I369" s="5">
        <f t="shared" si="38"/>
        <v>81.661538461538456</v>
      </c>
      <c r="J369" s="4">
        <f t="shared" si="39"/>
        <v>42464</v>
      </c>
      <c r="K369" t="s">
        <v>353</v>
      </c>
      <c r="L369" s="1">
        <v>43102</v>
      </c>
      <c r="M369" s="1">
        <v>43463</v>
      </c>
      <c r="O369" t="s">
        <v>355</v>
      </c>
    </row>
    <row r="370" spans="1:15" x14ac:dyDescent="0.25">
      <c r="A370" t="s">
        <v>678</v>
      </c>
      <c r="B370" t="s">
        <v>1089</v>
      </c>
      <c r="C370" t="s">
        <v>1088</v>
      </c>
      <c r="D370" s="3" t="s">
        <v>1303</v>
      </c>
      <c r="E370" t="s">
        <v>67</v>
      </c>
      <c r="G370" s="3" t="s">
        <v>1094</v>
      </c>
      <c r="H370">
        <v>40</v>
      </c>
      <c r="I370" s="5">
        <f t="shared" si="38"/>
        <v>95.3</v>
      </c>
      <c r="J370" s="4">
        <f t="shared" si="39"/>
        <v>3812</v>
      </c>
      <c r="K370" t="s">
        <v>741</v>
      </c>
      <c r="L370" s="1">
        <v>43102</v>
      </c>
      <c r="M370" s="1">
        <v>43463</v>
      </c>
      <c r="N370" t="s">
        <v>987</v>
      </c>
      <c r="O370" t="s">
        <v>355</v>
      </c>
    </row>
    <row r="371" spans="1:15" ht="31.5" x14ac:dyDescent="0.25">
      <c r="A371" t="s">
        <v>678</v>
      </c>
      <c r="B371" t="s">
        <v>1090</v>
      </c>
      <c r="C371" t="s">
        <v>1088</v>
      </c>
      <c r="D371" s="3" t="s">
        <v>1304</v>
      </c>
      <c r="E371" t="s">
        <v>67</v>
      </c>
      <c r="G371" s="3" t="s">
        <v>1095</v>
      </c>
      <c r="H371">
        <v>80</v>
      </c>
      <c r="I371" s="5">
        <f t="shared" si="38"/>
        <v>95.3</v>
      </c>
      <c r="J371" s="4">
        <f t="shared" si="39"/>
        <v>7624</v>
      </c>
      <c r="K371" t="s">
        <v>741</v>
      </c>
      <c r="L371" s="1">
        <v>43102</v>
      </c>
      <c r="M371" s="1">
        <v>43463</v>
      </c>
      <c r="N371" t="s">
        <v>986</v>
      </c>
      <c r="O371" t="s">
        <v>355</v>
      </c>
    </row>
    <row r="372" spans="1:15" ht="31.5" x14ac:dyDescent="0.25">
      <c r="A372" t="s">
        <v>678</v>
      </c>
      <c r="B372" t="s">
        <v>1091</v>
      </c>
      <c r="C372" t="s">
        <v>1088</v>
      </c>
      <c r="D372" s="3" t="s">
        <v>1305</v>
      </c>
      <c r="E372" t="s">
        <v>67</v>
      </c>
      <c r="G372" s="3" t="s">
        <v>1096</v>
      </c>
      <c r="H372">
        <v>120</v>
      </c>
      <c r="I372" s="5">
        <f t="shared" si="38"/>
        <v>75.599999999999994</v>
      </c>
      <c r="J372" s="4">
        <f t="shared" si="39"/>
        <v>9072</v>
      </c>
      <c r="K372" t="s">
        <v>741</v>
      </c>
      <c r="L372" s="1">
        <v>43102</v>
      </c>
      <c r="M372" s="1">
        <v>43463</v>
      </c>
      <c r="N372" t="s">
        <v>988</v>
      </c>
      <c r="O372" t="s">
        <v>355</v>
      </c>
    </row>
    <row r="373" spans="1:15" ht="31.5" x14ac:dyDescent="0.25">
      <c r="A373" t="s">
        <v>678</v>
      </c>
      <c r="B373" t="s">
        <v>1092</v>
      </c>
      <c r="C373" t="s">
        <v>1088</v>
      </c>
      <c r="D373" s="3" t="s">
        <v>1306</v>
      </c>
      <c r="E373" t="s">
        <v>67</v>
      </c>
      <c r="G373" s="3" t="s">
        <v>1097</v>
      </c>
      <c r="H373">
        <v>240</v>
      </c>
      <c r="I373" s="5">
        <f t="shared" si="38"/>
        <v>75.599999999999994</v>
      </c>
      <c r="J373" s="4">
        <f t="shared" si="39"/>
        <v>18144</v>
      </c>
      <c r="K373" t="s">
        <v>741</v>
      </c>
      <c r="L373" s="1">
        <v>43102</v>
      </c>
      <c r="M373" s="1">
        <v>43463</v>
      </c>
      <c r="N373" t="s">
        <v>989</v>
      </c>
      <c r="O373" t="s">
        <v>355</v>
      </c>
    </row>
    <row r="374" spans="1:15" ht="31.5" x14ac:dyDescent="0.25">
      <c r="A374" t="s">
        <v>678</v>
      </c>
      <c r="B374" t="s">
        <v>1093</v>
      </c>
      <c r="C374" t="s">
        <v>1088</v>
      </c>
      <c r="D374" s="3" t="s">
        <v>1307</v>
      </c>
      <c r="E374" t="s">
        <v>67</v>
      </c>
      <c r="G374" s="3" t="s">
        <v>1098</v>
      </c>
      <c r="H374">
        <v>40</v>
      </c>
      <c r="I374" s="5">
        <f t="shared" si="38"/>
        <v>95.3</v>
      </c>
      <c r="J374" s="4">
        <f t="shared" si="39"/>
        <v>3812</v>
      </c>
      <c r="K374" t="s">
        <v>741</v>
      </c>
      <c r="L374" s="1">
        <v>43102</v>
      </c>
      <c r="M374" s="1">
        <v>43463</v>
      </c>
      <c r="N374" t="s">
        <v>985</v>
      </c>
      <c r="O374" t="s">
        <v>355</v>
      </c>
    </row>
    <row r="375" spans="1:15" x14ac:dyDescent="0.25">
      <c r="A375" t="s">
        <v>678</v>
      </c>
      <c r="B375" t="s">
        <v>699</v>
      </c>
      <c r="C375" t="s">
        <v>690</v>
      </c>
      <c r="D375" s="3" t="s">
        <v>1374</v>
      </c>
      <c r="E375" t="s">
        <v>24</v>
      </c>
      <c r="G375" s="3" t="s">
        <v>1375</v>
      </c>
      <c r="H375">
        <f>SUMIF(C:C,B375,H:H)</f>
        <v>1094</v>
      </c>
      <c r="I375" s="5">
        <f t="shared" si="38"/>
        <v>87.376782449725781</v>
      </c>
      <c r="J375" s="4">
        <f t="shared" si="39"/>
        <v>95590.2</v>
      </c>
      <c r="K375" t="s">
        <v>353</v>
      </c>
      <c r="L375" s="1">
        <v>43102</v>
      </c>
      <c r="M375" s="1">
        <v>43463</v>
      </c>
      <c r="O375" t="s">
        <v>1081</v>
      </c>
    </row>
    <row r="376" spans="1:15" ht="31.5" x14ac:dyDescent="0.25">
      <c r="A376" t="s">
        <v>678</v>
      </c>
      <c r="B376" t="s">
        <v>700</v>
      </c>
      <c r="C376" t="s">
        <v>699</v>
      </c>
      <c r="D376" s="3" t="s">
        <v>1082</v>
      </c>
      <c r="E376" t="s">
        <v>47</v>
      </c>
      <c r="G376" s="3" t="s">
        <v>1308</v>
      </c>
      <c r="H376">
        <f>SUMIF(C:C,B376,H:H)</f>
        <v>854</v>
      </c>
      <c r="I376" s="5">
        <f t="shared" si="38"/>
        <v>85.150117096018732</v>
      </c>
      <c r="J376" s="4">
        <f t="shared" si="39"/>
        <v>72718.2</v>
      </c>
      <c r="K376" t="s">
        <v>353</v>
      </c>
      <c r="L376" s="1">
        <v>43102</v>
      </c>
      <c r="M376" s="1">
        <v>43463</v>
      </c>
      <c r="O376" t="s">
        <v>355</v>
      </c>
    </row>
    <row r="377" spans="1:15" x14ac:dyDescent="0.25">
      <c r="A377" t="s">
        <v>678</v>
      </c>
      <c r="B377" t="s">
        <v>864</v>
      </c>
      <c r="C377" t="s">
        <v>700</v>
      </c>
      <c r="D377" s="3" t="s">
        <v>1083</v>
      </c>
      <c r="E377" t="s">
        <v>67</v>
      </c>
      <c r="H377">
        <f>25*8+10</f>
        <v>210</v>
      </c>
      <c r="I377" s="5">
        <f t="shared" si="38"/>
        <v>95.3</v>
      </c>
      <c r="J377" s="4">
        <f t="shared" si="39"/>
        <v>20013</v>
      </c>
      <c r="K377" t="s">
        <v>741</v>
      </c>
      <c r="L377" s="1">
        <v>43102</v>
      </c>
      <c r="M377" s="1">
        <v>43463</v>
      </c>
      <c r="N377" t="s">
        <v>987</v>
      </c>
      <c r="O377" t="s">
        <v>355</v>
      </c>
    </row>
    <row r="378" spans="1:15" x14ac:dyDescent="0.25">
      <c r="A378" t="s">
        <v>678</v>
      </c>
      <c r="B378" t="s">
        <v>865</v>
      </c>
      <c r="C378" t="s">
        <v>700</v>
      </c>
      <c r="D378" s="3" t="s">
        <v>1084</v>
      </c>
      <c r="E378" t="s">
        <v>67</v>
      </c>
      <c r="H378">
        <f>5*8+20</f>
        <v>60</v>
      </c>
      <c r="I378" s="5">
        <f t="shared" si="38"/>
        <v>95.3</v>
      </c>
      <c r="J378" s="4">
        <f t="shared" si="39"/>
        <v>5718</v>
      </c>
      <c r="K378" t="s">
        <v>741</v>
      </c>
      <c r="L378" s="1">
        <v>43102</v>
      </c>
      <c r="M378" s="1">
        <v>43463</v>
      </c>
      <c r="N378" t="s">
        <v>986</v>
      </c>
      <c r="O378" t="s">
        <v>355</v>
      </c>
    </row>
    <row r="379" spans="1:15" x14ac:dyDescent="0.25">
      <c r="A379" t="s">
        <v>678</v>
      </c>
      <c r="B379" t="s">
        <v>866</v>
      </c>
      <c r="C379" t="s">
        <v>700</v>
      </c>
      <c r="D379" s="3" t="s">
        <v>1085</v>
      </c>
      <c r="E379" t="s">
        <v>67</v>
      </c>
      <c r="H379">
        <f>25*8+40</f>
        <v>240</v>
      </c>
      <c r="I379" s="5">
        <f t="shared" si="38"/>
        <v>75.599999999999994</v>
      </c>
      <c r="J379" s="4">
        <f t="shared" si="39"/>
        <v>18144</v>
      </c>
      <c r="K379" t="s">
        <v>741</v>
      </c>
      <c r="L379" s="1">
        <v>43102</v>
      </c>
      <c r="M379" s="1">
        <v>43463</v>
      </c>
      <c r="N379" t="s">
        <v>988</v>
      </c>
      <c r="O379" t="s">
        <v>355</v>
      </c>
    </row>
    <row r="380" spans="1:15" x14ac:dyDescent="0.25">
      <c r="A380" t="s">
        <v>678</v>
      </c>
      <c r="B380" t="s">
        <v>867</v>
      </c>
      <c r="C380" t="s">
        <v>700</v>
      </c>
      <c r="D380" s="3" t="s">
        <v>1086</v>
      </c>
      <c r="E380" t="s">
        <v>67</v>
      </c>
      <c r="H380">
        <f>20*8+40</f>
        <v>200</v>
      </c>
      <c r="I380" s="5">
        <f t="shared" si="38"/>
        <v>75.599999999999994</v>
      </c>
      <c r="J380" s="4">
        <f t="shared" si="39"/>
        <v>15119.999999999998</v>
      </c>
      <c r="K380" t="s">
        <v>741</v>
      </c>
      <c r="L380" s="1">
        <v>43102</v>
      </c>
      <c r="M380" s="1">
        <v>43463</v>
      </c>
      <c r="N380" t="s">
        <v>989</v>
      </c>
      <c r="O380" t="s">
        <v>355</v>
      </c>
    </row>
    <row r="381" spans="1:15" ht="31.5" x14ac:dyDescent="0.25">
      <c r="A381" t="s">
        <v>678</v>
      </c>
      <c r="B381" t="s">
        <v>868</v>
      </c>
      <c r="C381" t="s">
        <v>700</v>
      </c>
      <c r="D381" s="3" t="s">
        <v>1087</v>
      </c>
      <c r="E381" t="s">
        <v>67</v>
      </c>
      <c r="H381">
        <f>13*8+40</f>
        <v>144</v>
      </c>
      <c r="I381" s="5">
        <f t="shared" si="38"/>
        <v>95.3</v>
      </c>
      <c r="J381" s="4">
        <f t="shared" si="39"/>
        <v>13723.199999999999</v>
      </c>
      <c r="K381" t="s">
        <v>741</v>
      </c>
      <c r="L381" s="1">
        <v>43102</v>
      </c>
      <c r="M381" s="1">
        <v>43463</v>
      </c>
      <c r="N381" t="s">
        <v>985</v>
      </c>
      <c r="O381" t="s">
        <v>355</v>
      </c>
    </row>
    <row r="382" spans="1:15" x14ac:dyDescent="0.25">
      <c r="A382" t="s">
        <v>678</v>
      </c>
      <c r="B382" t="s">
        <v>1292</v>
      </c>
      <c r="C382" t="s">
        <v>699</v>
      </c>
      <c r="D382" s="3" t="s">
        <v>1376</v>
      </c>
      <c r="E382" t="s">
        <v>47</v>
      </c>
      <c r="G382" s="3" t="s">
        <v>1463</v>
      </c>
      <c r="H382">
        <f>SUMIF(C:C,B382,H:H)</f>
        <v>240</v>
      </c>
      <c r="I382" s="5">
        <f t="shared" si="38"/>
        <v>95.3</v>
      </c>
      <c r="J382" s="4">
        <f t="shared" si="39"/>
        <v>22872</v>
      </c>
      <c r="K382" t="s">
        <v>353</v>
      </c>
      <c r="L382" s="1">
        <v>43102</v>
      </c>
      <c r="M382" s="1">
        <v>43463</v>
      </c>
      <c r="O382" t="s">
        <v>355</v>
      </c>
    </row>
    <row r="383" spans="1:15" x14ac:dyDescent="0.25">
      <c r="A383" t="s">
        <v>678</v>
      </c>
      <c r="B383" t="s">
        <v>1293</v>
      </c>
      <c r="C383" t="s">
        <v>1292</v>
      </c>
      <c r="D383" s="3" t="s">
        <v>1377</v>
      </c>
      <c r="E383" t="s">
        <v>67</v>
      </c>
      <c r="H383">
        <f>15*8</f>
        <v>120</v>
      </c>
      <c r="I383" s="5">
        <f t="shared" si="38"/>
        <v>95.3</v>
      </c>
      <c r="J383" s="4">
        <f t="shared" si="39"/>
        <v>11436</v>
      </c>
      <c r="K383" t="s">
        <v>741</v>
      </c>
      <c r="L383" s="1">
        <v>43102</v>
      </c>
      <c r="M383" s="1">
        <v>43463</v>
      </c>
      <c r="N383" t="s">
        <v>987</v>
      </c>
      <c r="O383" t="s">
        <v>355</v>
      </c>
    </row>
    <row r="384" spans="1:15" x14ac:dyDescent="0.25">
      <c r="A384" t="s">
        <v>678</v>
      </c>
      <c r="B384" t="s">
        <v>1294</v>
      </c>
      <c r="C384" t="s">
        <v>1292</v>
      </c>
      <c r="D384" s="3" t="s">
        <v>1378</v>
      </c>
      <c r="E384" t="s">
        <v>67</v>
      </c>
      <c r="H384">
        <f>15*8</f>
        <v>120</v>
      </c>
      <c r="I384" s="5">
        <f t="shared" si="38"/>
        <v>95.3</v>
      </c>
      <c r="J384" s="4">
        <f t="shared" si="39"/>
        <v>11436</v>
      </c>
      <c r="K384" t="s">
        <v>741</v>
      </c>
      <c r="L384" s="1">
        <v>43102</v>
      </c>
      <c r="M384" s="1">
        <v>43463</v>
      </c>
      <c r="N384" t="s">
        <v>986</v>
      </c>
      <c r="O384" t="s">
        <v>355</v>
      </c>
    </row>
    <row r="385" spans="1:15" x14ac:dyDescent="0.25">
      <c r="A385" t="s">
        <v>678</v>
      </c>
      <c r="B385" t="s">
        <v>1340</v>
      </c>
      <c r="C385" t="s">
        <v>690</v>
      </c>
      <c r="D385" s="3" t="s">
        <v>397</v>
      </c>
      <c r="E385" t="s">
        <v>24</v>
      </c>
      <c r="G385" t="s">
        <v>397</v>
      </c>
      <c r="H385">
        <f>SUMIF(C:C,B385,H:H)</f>
        <v>360</v>
      </c>
      <c r="I385" s="5">
        <f t="shared" si="38"/>
        <v>113.77222222222223</v>
      </c>
      <c r="J385" s="4">
        <f t="shared" si="39"/>
        <v>40958</v>
      </c>
      <c r="K385" t="s">
        <v>353</v>
      </c>
      <c r="L385" s="1">
        <v>43102</v>
      </c>
      <c r="M385" s="1">
        <v>43463</v>
      </c>
      <c r="O385" t="s">
        <v>355</v>
      </c>
    </row>
    <row r="386" spans="1:15" ht="252" x14ac:dyDescent="0.25">
      <c r="A386" t="s">
        <v>678</v>
      </c>
      <c r="B386" t="s">
        <v>1341</v>
      </c>
      <c r="C386" t="s">
        <v>1340</v>
      </c>
      <c r="D386" s="3" t="s">
        <v>127</v>
      </c>
      <c r="E386" t="s">
        <v>47</v>
      </c>
      <c r="G386" s="3" t="s">
        <v>127</v>
      </c>
      <c r="H386">
        <f>SUMIF(C:C,B386,H:H)</f>
        <v>132</v>
      </c>
      <c r="I386" s="5">
        <f t="shared" si="38"/>
        <v>164.28636363636363</v>
      </c>
      <c r="J386" s="4">
        <f t="shared" si="39"/>
        <v>21685.8</v>
      </c>
      <c r="K386" t="s">
        <v>353</v>
      </c>
      <c r="L386" s="1">
        <v>43102</v>
      </c>
      <c r="M386" s="1">
        <v>43463</v>
      </c>
      <c r="O386" s="3" t="s">
        <v>357</v>
      </c>
    </row>
    <row r="387" spans="1:15" x14ac:dyDescent="0.25">
      <c r="A387" t="s">
        <v>678</v>
      </c>
      <c r="B387" t="s">
        <v>1349</v>
      </c>
      <c r="C387" t="s">
        <v>1341</v>
      </c>
      <c r="D387" s="3" t="s">
        <v>1354</v>
      </c>
      <c r="E387" t="s">
        <v>67</v>
      </c>
      <c r="G387" s="3" t="s">
        <v>1354</v>
      </c>
      <c r="H387">
        <v>39</v>
      </c>
      <c r="I387" s="5">
        <f t="shared" si="38"/>
        <v>93.5</v>
      </c>
      <c r="J387" s="4">
        <f t="shared" si="39"/>
        <v>3646.5</v>
      </c>
      <c r="K387" t="s">
        <v>741</v>
      </c>
      <c r="L387" s="1">
        <v>42737</v>
      </c>
      <c r="M387" s="1">
        <v>43098</v>
      </c>
      <c r="N387" t="s">
        <v>987</v>
      </c>
      <c r="O387" t="s">
        <v>355</v>
      </c>
    </row>
    <row r="388" spans="1:15" x14ac:dyDescent="0.25">
      <c r="A388" t="s">
        <v>678</v>
      </c>
      <c r="B388" t="s">
        <v>1350</v>
      </c>
      <c r="C388" t="s">
        <v>1341</v>
      </c>
      <c r="D388" s="3" t="s">
        <v>1355</v>
      </c>
      <c r="E388" t="s">
        <v>67</v>
      </c>
      <c r="G388" s="3" t="s">
        <v>1355</v>
      </c>
      <c r="H388">
        <v>53</v>
      </c>
      <c r="I388" s="5">
        <f t="shared" si="38"/>
        <v>93.5</v>
      </c>
      <c r="J388" s="4">
        <f t="shared" si="39"/>
        <v>4955.5</v>
      </c>
      <c r="K388" t="s">
        <v>741</v>
      </c>
      <c r="L388" s="1">
        <v>42737</v>
      </c>
      <c r="M388" s="1">
        <v>43098</v>
      </c>
      <c r="N388" t="s">
        <v>986</v>
      </c>
      <c r="O388" t="s">
        <v>355</v>
      </c>
    </row>
    <row r="389" spans="1:15" x14ac:dyDescent="0.25">
      <c r="A389" t="s">
        <v>678</v>
      </c>
      <c r="B389" t="s">
        <v>1351</v>
      </c>
      <c r="C389" t="s">
        <v>1341</v>
      </c>
      <c r="D389" s="3" t="s">
        <v>1356</v>
      </c>
      <c r="E389" t="s">
        <v>67</v>
      </c>
      <c r="G389" s="3" t="s">
        <v>1356</v>
      </c>
      <c r="H389">
        <v>14</v>
      </c>
      <c r="I389" s="5">
        <f t="shared" si="38"/>
        <v>74.2</v>
      </c>
      <c r="J389" s="4">
        <f t="shared" si="39"/>
        <v>1038.8</v>
      </c>
      <c r="K389" t="s">
        <v>741</v>
      </c>
      <c r="L389" s="1">
        <v>42737</v>
      </c>
      <c r="M389" s="1">
        <v>43098</v>
      </c>
      <c r="N389" t="s">
        <v>988</v>
      </c>
      <c r="O389" t="s">
        <v>355</v>
      </c>
    </row>
    <row r="390" spans="1:15" x14ac:dyDescent="0.25">
      <c r="A390" t="s">
        <v>678</v>
      </c>
      <c r="B390" t="s">
        <v>1352</v>
      </c>
      <c r="C390" t="s">
        <v>1341</v>
      </c>
      <c r="D390" s="3" t="s">
        <v>1357</v>
      </c>
      <c r="E390" t="s">
        <v>67</v>
      </c>
      <c r="G390" s="3" t="s">
        <v>1357</v>
      </c>
      <c r="H390">
        <v>20</v>
      </c>
      <c r="I390" s="5">
        <f t="shared" si="38"/>
        <v>74.2</v>
      </c>
      <c r="J390" s="4">
        <f t="shared" si="39"/>
        <v>1484</v>
      </c>
      <c r="K390" t="s">
        <v>741</v>
      </c>
      <c r="L390" s="1">
        <v>42737</v>
      </c>
      <c r="M390" s="1">
        <v>43098</v>
      </c>
      <c r="N390" t="s">
        <v>989</v>
      </c>
      <c r="O390" t="s">
        <v>355</v>
      </c>
    </row>
    <row r="391" spans="1:15" x14ac:dyDescent="0.25">
      <c r="A391" t="s">
        <v>678</v>
      </c>
      <c r="B391" t="s">
        <v>1353</v>
      </c>
      <c r="C391" t="s">
        <v>1341</v>
      </c>
      <c r="D391" s="3" t="s">
        <v>1358</v>
      </c>
      <c r="E391" t="s">
        <v>67</v>
      </c>
      <c r="G391" s="3" t="s">
        <v>1358</v>
      </c>
      <c r="H391">
        <v>6</v>
      </c>
      <c r="I391" s="5">
        <f t="shared" si="38"/>
        <v>93.5</v>
      </c>
      <c r="J391" s="4">
        <f t="shared" si="39"/>
        <v>561</v>
      </c>
      <c r="K391" t="s">
        <v>741</v>
      </c>
      <c r="L391" s="1">
        <v>42737</v>
      </c>
      <c r="M391" s="1">
        <v>43098</v>
      </c>
      <c r="N391" t="s">
        <v>985</v>
      </c>
      <c r="O391" t="s">
        <v>1402</v>
      </c>
    </row>
    <row r="392" spans="1:15" x14ac:dyDescent="0.25">
      <c r="A392" t="s">
        <v>678</v>
      </c>
      <c r="B392" t="s">
        <v>1400</v>
      </c>
      <c r="C392" t="s">
        <v>1341</v>
      </c>
      <c r="D392" s="3" t="s">
        <v>1401</v>
      </c>
      <c r="E392" t="s">
        <v>67</v>
      </c>
      <c r="G392" s="3" t="s">
        <v>1401</v>
      </c>
      <c r="H392">
        <v>0</v>
      </c>
      <c r="I392" s="5">
        <f t="shared" si="38"/>
        <v>0</v>
      </c>
      <c r="J392" s="4">
        <v>10000</v>
      </c>
      <c r="K392" t="s">
        <v>741</v>
      </c>
      <c r="L392" s="1">
        <v>42737</v>
      </c>
      <c r="M392" s="1">
        <v>43098</v>
      </c>
      <c r="O392" t="s">
        <v>355</v>
      </c>
    </row>
    <row r="393" spans="1:15" ht="31.5" x14ac:dyDescent="0.25">
      <c r="A393" t="s">
        <v>678</v>
      </c>
      <c r="B393" t="s">
        <v>1343</v>
      </c>
      <c r="C393" t="s">
        <v>1340</v>
      </c>
      <c r="D393" s="3" t="s">
        <v>128</v>
      </c>
      <c r="E393" t="s">
        <v>47</v>
      </c>
      <c r="G393" s="3" t="s">
        <v>43</v>
      </c>
      <c r="H393">
        <f>SUMIF(C:C,B393,H:H)</f>
        <v>86</v>
      </c>
      <c r="I393" s="5">
        <f t="shared" si="38"/>
        <v>86.543023255813964</v>
      </c>
      <c r="J393" s="4">
        <f t="shared" ref="J393:J432" si="40">IF(K393="AGG",SUMIF(C:C,B393,J:J),IF(N393&lt;&gt;"",H393*I393,"???FIXWERT???"))</f>
        <v>7442.7000000000007</v>
      </c>
      <c r="K393" t="s">
        <v>353</v>
      </c>
      <c r="L393" s="1">
        <v>43102</v>
      </c>
      <c r="M393" s="1">
        <v>43463</v>
      </c>
      <c r="O393" t="s">
        <v>421</v>
      </c>
    </row>
    <row r="394" spans="1:15" x14ac:dyDescent="0.25">
      <c r="A394" t="s">
        <v>678</v>
      </c>
      <c r="B394" t="s">
        <v>1344</v>
      </c>
      <c r="C394" t="s">
        <v>1343</v>
      </c>
      <c r="D394" s="3" t="s">
        <v>1359</v>
      </c>
      <c r="E394" t="s">
        <v>67</v>
      </c>
      <c r="G394" s="3" t="s">
        <v>1359</v>
      </c>
      <c r="H394">
        <v>25</v>
      </c>
      <c r="I394" s="5">
        <f t="shared" si="38"/>
        <v>93.5</v>
      </c>
      <c r="J394" s="4">
        <f t="shared" si="40"/>
        <v>2337.5</v>
      </c>
      <c r="K394" t="s">
        <v>741</v>
      </c>
      <c r="L394" s="1">
        <v>42737</v>
      </c>
      <c r="M394" s="1">
        <v>43098</v>
      </c>
      <c r="N394" t="s">
        <v>987</v>
      </c>
      <c r="O394" t="s">
        <v>355</v>
      </c>
    </row>
    <row r="395" spans="1:15" x14ac:dyDescent="0.25">
      <c r="A395" t="s">
        <v>678</v>
      </c>
      <c r="B395" t="s">
        <v>1345</v>
      </c>
      <c r="C395" t="s">
        <v>1343</v>
      </c>
      <c r="D395" s="3" t="s">
        <v>1360</v>
      </c>
      <c r="E395" t="s">
        <v>67</v>
      </c>
      <c r="G395" s="3" t="s">
        <v>1360</v>
      </c>
      <c r="H395">
        <v>26</v>
      </c>
      <c r="I395" s="5">
        <f t="shared" si="38"/>
        <v>93.5</v>
      </c>
      <c r="J395" s="4">
        <f t="shared" si="40"/>
        <v>2431</v>
      </c>
      <c r="K395" t="s">
        <v>741</v>
      </c>
      <c r="L395" s="1">
        <v>42737</v>
      </c>
      <c r="M395" s="1">
        <v>43098</v>
      </c>
      <c r="N395" t="s">
        <v>986</v>
      </c>
      <c r="O395" t="s">
        <v>355</v>
      </c>
    </row>
    <row r="396" spans="1:15" x14ac:dyDescent="0.25">
      <c r="A396" t="s">
        <v>678</v>
      </c>
      <c r="B396" t="s">
        <v>1346</v>
      </c>
      <c r="C396" t="s">
        <v>1343</v>
      </c>
      <c r="D396" s="3" t="s">
        <v>1361</v>
      </c>
      <c r="E396" t="s">
        <v>67</v>
      </c>
      <c r="G396" s="3" t="s">
        <v>1361</v>
      </c>
      <c r="H396">
        <v>18</v>
      </c>
      <c r="I396" s="5">
        <f t="shared" si="38"/>
        <v>74.2</v>
      </c>
      <c r="J396" s="4">
        <f t="shared" si="40"/>
        <v>1335.6000000000001</v>
      </c>
      <c r="K396" t="s">
        <v>741</v>
      </c>
      <c r="L396" s="1">
        <v>42737</v>
      </c>
      <c r="M396" s="1">
        <v>43098</v>
      </c>
      <c r="N396" t="s">
        <v>988</v>
      </c>
      <c r="O396" t="s">
        <v>355</v>
      </c>
    </row>
    <row r="397" spans="1:15" x14ac:dyDescent="0.25">
      <c r="A397" t="s">
        <v>678</v>
      </c>
      <c r="B397" t="s">
        <v>1347</v>
      </c>
      <c r="C397" t="s">
        <v>1343</v>
      </c>
      <c r="D397" s="3" t="s">
        <v>1362</v>
      </c>
      <c r="E397" t="s">
        <v>67</v>
      </c>
      <c r="G397" s="3" t="s">
        <v>1362</v>
      </c>
      <c r="H397">
        <v>13</v>
      </c>
      <c r="I397" s="5">
        <f t="shared" si="38"/>
        <v>74.2</v>
      </c>
      <c r="J397" s="4">
        <f t="shared" si="40"/>
        <v>964.6</v>
      </c>
      <c r="K397" t="s">
        <v>741</v>
      </c>
      <c r="L397" s="1">
        <v>42737</v>
      </c>
      <c r="M397" s="1">
        <v>43098</v>
      </c>
      <c r="N397" t="s">
        <v>989</v>
      </c>
      <c r="O397" t="s">
        <v>355</v>
      </c>
    </row>
    <row r="398" spans="1:15" x14ac:dyDescent="0.25">
      <c r="A398" t="s">
        <v>678</v>
      </c>
      <c r="B398" t="s">
        <v>1348</v>
      </c>
      <c r="C398" t="s">
        <v>1343</v>
      </c>
      <c r="D398" s="3" t="s">
        <v>1363</v>
      </c>
      <c r="E398" t="s">
        <v>67</v>
      </c>
      <c r="G398" s="3" t="s">
        <v>1363</v>
      </c>
      <c r="H398">
        <v>4</v>
      </c>
      <c r="I398" s="5">
        <f t="shared" si="38"/>
        <v>93.5</v>
      </c>
      <c r="J398" s="4">
        <f t="shared" si="40"/>
        <v>374</v>
      </c>
      <c r="K398" t="s">
        <v>741</v>
      </c>
      <c r="L398" s="1">
        <v>42737</v>
      </c>
      <c r="M398" s="1">
        <v>43098</v>
      </c>
      <c r="N398" t="s">
        <v>985</v>
      </c>
      <c r="O398" t="s">
        <v>355</v>
      </c>
    </row>
    <row r="399" spans="1:15" ht="31.5" x14ac:dyDescent="0.25">
      <c r="A399" t="s">
        <v>678</v>
      </c>
      <c r="B399" t="s">
        <v>1342</v>
      </c>
      <c r="C399" t="s">
        <v>1340</v>
      </c>
      <c r="D399" s="3" t="s">
        <v>129</v>
      </c>
      <c r="E399" t="s">
        <v>47</v>
      </c>
      <c r="G399" s="3" t="s">
        <v>44</v>
      </c>
      <c r="H399">
        <f>SUMIF(C:C,B399,H:H)</f>
        <v>142</v>
      </c>
      <c r="I399" s="5">
        <f t="shared" si="38"/>
        <v>83.306338028169009</v>
      </c>
      <c r="J399" s="4">
        <f t="shared" si="40"/>
        <v>11829.5</v>
      </c>
      <c r="K399" t="s">
        <v>353</v>
      </c>
      <c r="L399" s="1">
        <v>43102</v>
      </c>
      <c r="M399" s="1">
        <v>43463</v>
      </c>
      <c r="O399" t="s">
        <v>409</v>
      </c>
    </row>
    <row r="400" spans="1:15" x14ac:dyDescent="0.25">
      <c r="A400" t="s">
        <v>678</v>
      </c>
      <c r="B400" t="s">
        <v>1364</v>
      </c>
      <c r="C400" t="s">
        <v>1342</v>
      </c>
      <c r="D400" s="3" t="s">
        <v>1369</v>
      </c>
      <c r="E400" t="s">
        <v>67</v>
      </c>
      <c r="G400" s="3" t="s">
        <v>1369</v>
      </c>
      <c r="H400">
        <v>14</v>
      </c>
      <c r="I400" s="5">
        <f t="shared" si="38"/>
        <v>93.5</v>
      </c>
      <c r="J400" s="4">
        <f t="shared" si="40"/>
        <v>1309</v>
      </c>
      <c r="K400" t="s">
        <v>741</v>
      </c>
      <c r="L400" s="1">
        <v>42737</v>
      </c>
      <c r="M400" s="1">
        <v>43098</v>
      </c>
      <c r="N400" t="s">
        <v>987</v>
      </c>
      <c r="O400" t="s">
        <v>355</v>
      </c>
    </row>
    <row r="401" spans="1:15" x14ac:dyDescent="0.25">
      <c r="A401" t="s">
        <v>678</v>
      </c>
      <c r="B401" t="s">
        <v>1365</v>
      </c>
      <c r="C401" t="s">
        <v>1342</v>
      </c>
      <c r="D401" s="3" t="s">
        <v>1370</v>
      </c>
      <c r="E401" t="s">
        <v>67</v>
      </c>
      <c r="G401" s="3" t="s">
        <v>1370</v>
      </c>
      <c r="H401">
        <v>30</v>
      </c>
      <c r="I401" s="5">
        <f t="shared" si="38"/>
        <v>93.5</v>
      </c>
      <c r="J401" s="4">
        <f t="shared" si="40"/>
        <v>2805</v>
      </c>
      <c r="K401" t="s">
        <v>741</v>
      </c>
      <c r="L401" s="1">
        <v>42737</v>
      </c>
      <c r="M401" s="1">
        <v>43098</v>
      </c>
      <c r="N401" t="s">
        <v>986</v>
      </c>
      <c r="O401" t="s">
        <v>355</v>
      </c>
    </row>
    <row r="402" spans="1:15" x14ac:dyDescent="0.25">
      <c r="A402" t="s">
        <v>678</v>
      </c>
      <c r="B402" t="s">
        <v>1366</v>
      </c>
      <c r="C402" t="s">
        <v>1342</v>
      </c>
      <c r="D402" s="3" t="s">
        <v>1371</v>
      </c>
      <c r="E402" t="s">
        <v>67</v>
      </c>
      <c r="G402" s="3" t="s">
        <v>1371</v>
      </c>
      <c r="H402">
        <v>30</v>
      </c>
      <c r="I402" s="5">
        <f t="shared" si="38"/>
        <v>74.2</v>
      </c>
      <c r="J402" s="4">
        <f t="shared" si="40"/>
        <v>2226</v>
      </c>
      <c r="K402" t="s">
        <v>741</v>
      </c>
      <c r="L402" s="1">
        <v>42737</v>
      </c>
      <c r="M402" s="1">
        <v>43098</v>
      </c>
      <c r="N402" t="s">
        <v>988</v>
      </c>
      <c r="O402" t="s">
        <v>355</v>
      </c>
    </row>
    <row r="403" spans="1:15" x14ac:dyDescent="0.25">
      <c r="A403" t="s">
        <v>678</v>
      </c>
      <c r="B403" t="s">
        <v>1367</v>
      </c>
      <c r="C403" t="s">
        <v>1342</v>
      </c>
      <c r="D403" s="3" t="s">
        <v>1372</v>
      </c>
      <c r="E403" t="s">
        <v>67</v>
      </c>
      <c r="G403" s="3" t="s">
        <v>1372</v>
      </c>
      <c r="H403">
        <v>45</v>
      </c>
      <c r="I403" s="5">
        <f t="shared" si="38"/>
        <v>74.2</v>
      </c>
      <c r="J403" s="4">
        <f t="shared" si="40"/>
        <v>3339</v>
      </c>
      <c r="K403" t="s">
        <v>741</v>
      </c>
      <c r="L403" s="1">
        <v>42737</v>
      </c>
      <c r="M403" s="1">
        <v>43098</v>
      </c>
      <c r="N403" t="s">
        <v>989</v>
      </c>
      <c r="O403" t="s">
        <v>355</v>
      </c>
    </row>
    <row r="404" spans="1:15" x14ac:dyDescent="0.25">
      <c r="A404" t="s">
        <v>678</v>
      </c>
      <c r="B404" t="s">
        <v>1368</v>
      </c>
      <c r="C404" t="s">
        <v>1342</v>
      </c>
      <c r="D404" s="3" t="s">
        <v>1373</v>
      </c>
      <c r="E404" t="s">
        <v>67</v>
      </c>
      <c r="G404" s="3" t="s">
        <v>1373</v>
      </c>
      <c r="H404">
        <v>23</v>
      </c>
      <c r="I404" s="5">
        <f t="shared" si="38"/>
        <v>93.5</v>
      </c>
      <c r="J404" s="4">
        <f t="shared" si="40"/>
        <v>2150.5</v>
      </c>
      <c r="K404" t="s">
        <v>741</v>
      </c>
      <c r="L404" s="1">
        <v>42737</v>
      </c>
      <c r="M404" s="1">
        <v>43098</v>
      </c>
      <c r="N404" t="s">
        <v>985</v>
      </c>
      <c r="O404" t="s">
        <v>355</v>
      </c>
    </row>
    <row r="405" spans="1:15" x14ac:dyDescent="0.25">
      <c r="A405" t="s">
        <v>678</v>
      </c>
      <c r="B405" t="s">
        <v>706</v>
      </c>
      <c r="C405" t="s">
        <v>690</v>
      </c>
      <c r="D405" s="3" t="s">
        <v>707</v>
      </c>
      <c r="E405" t="s">
        <v>24</v>
      </c>
      <c r="G405" s="3" t="s">
        <v>838</v>
      </c>
      <c r="H405">
        <f>SUMIF(C:C,B405,H:H)</f>
        <v>160</v>
      </c>
      <c r="I405" s="5">
        <f t="shared" si="38"/>
        <v>90.375</v>
      </c>
      <c r="J405" s="4">
        <f t="shared" si="40"/>
        <v>14460</v>
      </c>
      <c r="K405" t="s">
        <v>353</v>
      </c>
      <c r="L405" s="1">
        <v>43102</v>
      </c>
      <c r="M405" s="1">
        <v>43463</v>
      </c>
      <c r="O405" t="s">
        <v>355</v>
      </c>
    </row>
    <row r="406" spans="1:15" x14ac:dyDescent="0.25">
      <c r="A406" t="s">
        <v>678</v>
      </c>
      <c r="B406" t="s">
        <v>708</v>
      </c>
      <c r="C406" t="s">
        <v>706</v>
      </c>
      <c r="D406" s="3" t="s">
        <v>709</v>
      </c>
      <c r="E406" t="s">
        <v>47</v>
      </c>
      <c r="G406" s="3" t="s">
        <v>839</v>
      </c>
      <c r="H406">
        <f>SUMIF(C:C,B406,H:H)</f>
        <v>160</v>
      </c>
      <c r="I406" s="5">
        <f t="shared" si="38"/>
        <v>90.375</v>
      </c>
      <c r="J406" s="4">
        <f t="shared" si="40"/>
        <v>14460</v>
      </c>
      <c r="K406" t="s">
        <v>353</v>
      </c>
      <c r="L406" s="1">
        <v>43102</v>
      </c>
      <c r="M406" s="1">
        <v>43463</v>
      </c>
      <c r="O406" t="s">
        <v>355</v>
      </c>
    </row>
    <row r="407" spans="1:15" x14ac:dyDescent="0.25">
      <c r="A407" t="s">
        <v>678</v>
      </c>
      <c r="B407" t="s">
        <v>869</v>
      </c>
      <c r="C407" t="s">
        <v>708</v>
      </c>
      <c r="D407" s="3" t="s">
        <v>874</v>
      </c>
      <c r="E407" t="s">
        <v>67</v>
      </c>
      <c r="G407" s="3" t="s">
        <v>879</v>
      </c>
      <c r="H407">
        <v>40</v>
      </c>
      <c r="I407" s="5">
        <f t="shared" si="38"/>
        <v>95.3</v>
      </c>
      <c r="J407" s="4">
        <f t="shared" si="40"/>
        <v>3812</v>
      </c>
      <c r="K407" t="s">
        <v>741</v>
      </c>
      <c r="L407" s="1">
        <v>43102</v>
      </c>
      <c r="M407" s="1">
        <v>43463</v>
      </c>
      <c r="N407" t="s">
        <v>987</v>
      </c>
      <c r="O407" t="s">
        <v>355</v>
      </c>
    </row>
    <row r="408" spans="1:15" x14ac:dyDescent="0.25">
      <c r="A408" t="s">
        <v>678</v>
      </c>
      <c r="B408" t="s">
        <v>870</v>
      </c>
      <c r="C408" t="s">
        <v>708</v>
      </c>
      <c r="D408" s="3" t="s">
        <v>875</v>
      </c>
      <c r="E408" t="s">
        <v>67</v>
      </c>
      <c r="G408" s="3" t="s">
        <v>880</v>
      </c>
      <c r="H408">
        <v>40</v>
      </c>
      <c r="I408" s="5">
        <f t="shared" si="38"/>
        <v>95.3</v>
      </c>
      <c r="J408" s="4">
        <f t="shared" si="40"/>
        <v>3812</v>
      </c>
      <c r="K408" t="s">
        <v>741</v>
      </c>
      <c r="L408" s="1">
        <v>43102</v>
      </c>
      <c r="M408" s="1">
        <v>43463</v>
      </c>
      <c r="N408" t="s">
        <v>986</v>
      </c>
      <c r="O408" t="s">
        <v>355</v>
      </c>
    </row>
    <row r="409" spans="1:15" x14ac:dyDescent="0.25">
      <c r="A409" t="s">
        <v>678</v>
      </c>
      <c r="B409" t="s">
        <v>871</v>
      </c>
      <c r="C409" t="s">
        <v>708</v>
      </c>
      <c r="D409" s="3" t="s">
        <v>876</v>
      </c>
      <c r="E409" t="s">
        <v>67</v>
      </c>
      <c r="H409">
        <v>20</v>
      </c>
      <c r="I409" s="5">
        <f t="shared" si="38"/>
        <v>75.599999999999994</v>
      </c>
      <c r="J409" s="4">
        <f t="shared" si="40"/>
        <v>1512</v>
      </c>
      <c r="K409" t="s">
        <v>741</v>
      </c>
      <c r="L409" s="1">
        <v>43102</v>
      </c>
      <c r="M409" s="1">
        <v>43463</v>
      </c>
      <c r="N409" t="s">
        <v>988</v>
      </c>
      <c r="O409" t="s">
        <v>355</v>
      </c>
    </row>
    <row r="410" spans="1:15" x14ac:dyDescent="0.25">
      <c r="A410" t="s">
        <v>678</v>
      </c>
      <c r="B410" t="s">
        <v>872</v>
      </c>
      <c r="C410" t="s">
        <v>708</v>
      </c>
      <c r="D410" s="3" t="s">
        <v>877</v>
      </c>
      <c r="E410" t="s">
        <v>67</v>
      </c>
      <c r="H410">
        <v>20</v>
      </c>
      <c r="I410" s="5">
        <f t="shared" si="38"/>
        <v>75.599999999999994</v>
      </c>
      <c r="J410" s="4">
        <f t="shared" si="40"/>
        <v>1512</v>
      </c>
      <c r="K410" t="s">
        <v>741</v>
      </c>
      <c r="L410" s="1">
        <v>43102</v>
      </c>
      <c r="M410" s="1">
        <v>43463</v>
      </c>
      <c r="N410" t="s">
        <v>989</v>
      </c>
      <c r="O410" t="s">
        <v>355</v>
      </c>
    </row>
    <row r="411" spans="1:15" x14ac:dyDescent="0.25">
      <c r="A411" t="s">
        <v>678</v>
      </c>
      <c r="B411" t="s">
        <v>873</v>
      </c>
      <c r="C411" t="s">
        <v>708</v>
      </c>
      <c r="D411" s="3" t="s">
        <v>878</v>
      </c>
      <c r="E411" t="s">
        <v>67</v>
      </c>
      <c r="H411">
        <v>40</v>
      </c>
      <c r="I411" s="5">
        <f t="shared" si="38"/>
        <v>95.3</v>
      </c>
      <c r="J411" s="4">
        <f t="shared" si="40"/>
        <v>3812</v>
      </c>
      <c r="K411" t="s">
        <v>741</v>
      </c>
      <c r="L411" s="1">
        <v>43102</v>
      </c>
      <c r="M411" s="1">
        <v>43463</v>
      </c>
      <c r="N411" t="s">
        <v>985</v>
      </c>
      <c r="O411" t="s">
        <v>355</v>
      </c>
    </row>
    <row r="412" spans="1:15" ht="31.5" x14ac:dyDescent="0.25">
      <c r="A412" t="s">
        <v>678</v>
      </c>
      <c r="B412" t="s">
        <v>784</v>
      </c>
      <c r="C412" t="s">
        <v>690</v>
      </c>
      <c r="D412" s="3" t="s">
        <v>785</v>
      </c>
      <c r="E412" t="s">
        <v>24</v>
      </c>
      <c r="G412" s="3" t="s">
        <v>786</v>
      </c>
      <c r="H412">
        <f>SUMIF(C:C,B412,H:H)</f>
        <v>412</v>
      </c>
      <c r="I412" s="5">
        <f t="shared" si="38"/>
        <v>87.266990291262132</v>
      </c>
      <c r="J412" s="4">
        <f t="shared" si="40"/>
        <v>35954</v>
      </c>
      <c r="K412" t="s">
        <v>353</v>
      </c>
      <c r="L412" s="1">
        <v>43102</v>
      </c>
      <c r="M412" s="1">
        <v>43463</v>
      </c>
      <c r="O412" t="s">
        <v>355</v>
      </c>
    </row>
    <row r="413" spans="1:15" ht="31.5" x14ac:dyDescent="0.25">
      <c r="A413" t="s">
        <v>678</v>
      </c>
      <c r="B413" t="s">
        <v>835</v>
      </c>
      <c r="C413" t="s">
        <v>784</v>
      </c>
      <c r="D413" s="3" t="s">
        <v>836</v>
      </c>
      <c r="E413" t="s">
        <v>47</v>
      </c>
      <c r="G413" s="3" t="s">
        <v>837</v>
      </c>
      <c r="H413">
        <f>SUMIF(C:C,B413,H:H)</f>
        <v>180</v>
      </c>
      <c r="I413" s="5">
        <f t="shared" si="38"/>
        <v>82.166666666666671</v>
      </c>
      <c r="J413" s="4">
        <f t="shared" si="40"/>
        <v>14790</v>
      </c>
      <c r="K413" t="s">
        <v>353</v>
      </c>
      <c r="L413" s="1">
        <v>43102</v>
      </c>
      <c r="M413" s="1">
        <v>43463</v>
      </c>
      <c r="O413" t="s">
        <v>355</v>
      </c>
    </row>
    <row r="414" spans="1:15" x14ac:dyDescent="0.25">
      <c r="A414" t="s">
        <v>678</v>
      </c>
      <c r="B414" t="s">
        <v>850</v>
      </c>
      <c r="C414" t="s">
        <v>835</v>
      </c>
      <c r="D414" s="3" t="s">
        <v>855</v>
      </c>
      <c r="E414" t="s">
        <v>67</v>
      </c>
      <c r="H414">
        <v>20</v>
      </c>
      <c r="I414" s="5">
        <f t="shared" si="38"/>
        <v>95.3</v>
      </c>
      <c r="J414" s="4">
        <f t="shared" si="40"/>
        <v>1906</v>
      </c>
      <c r="K414" t="s">
        <v>741</v>
      </c>
      <c r="L414" s="1">
        <v>43102</v>
      </c>
      <c r="M414" s="1">
        <v>43463</v>
      </c>
      <c r="N414" t="s">
        <v>987</v>
      </c>
      <c r="O414" t="s">
        <v>355</v>
      </c>
    </row>
    <row r="415" spans="1:15" x14ac:dyDescent="0.25">
      <c r="A415" t="s">
        <v>678</v>
      </c>
      <c r="B415" t="s">
        <v>851</v>
      </c>
      <c r="C415" t="s">
        <v>835</v>
      </c>
      <c r="D415" s="3" t="s">
        <v>856</v>
      </c>
      <c r="E415" t="s">
        <v>67</v>
      </c>
      <c r="H415">
        <v>20</v>
      </c>
      <c r="I415" s="5">
        <f t="shared" si="38"/>
        <v>95.3</v>
      </c>
      <c r="J415" s="4">
        <f t="shared" si="40"/>
        <v>1906</v>
      </c>
      <c r="K415" t="s">
        <v>741</v>
      </c>
      <c r="L415" s="1">
        <v>43102</v>
      </c>
      <c r="M415" s="1">
        <v>43463</v>
      </c>
      <c r="N415" t="s">
        <v>986</v>
      </c>
      <c r="O415" t="s">
        <v>355</v>
      </c>
    </row>
    <row r="416" spans="1:15" x14ac:dyDescent="0.25">
      <c r="A416" t="s">
        <v>678</v>
      </c>
      <c r="B416" t="s">
        <v>852</v>
      </c>
      <c r="C416" t="s">
        <v>835</v>
      </c>
      <c r="D416" s="3" t="s">
        <v>857</v>
      </c>
      <c r="E416" t="s">
        <v>67</v>
      </c>
      <c r="H416">
        <v>40</v>
      </c>
      <c r="I416" s="5">
        <f t="shared" si="38"/>
        <v>75.599999999999994</v>
      </c>
      <c r="J416" s="4">
        <f t="shared" si="40"/>
        <v>3024</v>
      </c>
      <c r="K416" t="s">
        <v>741</v>
      </c>
      <c r="L416" s="1">
        <v>43102</v>
      </c>
      <c r="M416" s="1">
        <v>43463</v>
      </c>
      <c r="N416" t="s">
        <v>988</v>
      </c>
      <c r="O416" t="s">
        <v>355</v>
      </c>
    </row>
    <row r="417" spans="1:15" x14ac:dyDescent="0.25">
      <c r="A417" t="s">
        <v>678</v>
      </c>
      <c r="B417" t="s">
        <v>853</v>
      </c>
      <c r="C417" t="s">
        <v>835</v>
      </c>
      <c r="D417" s="3" t="s">
        <v>858</v>
      </c>
      <c r="E417" t="s">
        <v>67</v>
      </c>
      <c r="H417">
        <v>80</v>
      </c>
      <c r="I417" s="5">
        <f t="shared" si="38"/>
        <v>75.599999999999994</v>
      </c>
      <c r="J417" s="4">
        <f t="shared" si="40"/>
        <v>6048</v>
      </c>
      <c r="K417" t="s">
        <v>741</v>
      </c>
      <c r="L417" s="1">
        <v>43102</v>
      </c>
      <c r="M417" s="1">
        <v>43463</v>
      </c>
      <c r="N417" t="s">
        <v>989</v>
      </c>
      <c r="O417" t="s">
        <v>355</v>
      </c>
    </row>
    <row r="418" spans="1:15" x14ac:dyDescent="0.25">
      <c r="A418" t="s">
        <v>678</v>
      </c>
      <c r="B418" t="s">
        <v>854</v>
      </c>
      <c r="C418" t="s">
        <v>835</v>
      </c>
      <c r="D418" s="3" t="s">
        <v>968</v>
      </c>
      <c r="E418" t="s">
        <v>67</v>
      </c>
      <c r="H418">
        <v>20</v>
      </c>
      <c r="I418" s="5">
        <f t="shared" si="38"/>
        <v>95.3</v>
      </c>
      <c r="J418" s="4">
        <f t="shared" si="40"/>
        <v>1906</v>
      </c>
      <c r="K418" t="s">
        <v>741</v>
      </c>
      <c r="L418" s="1">
        <v>43102</v>
      </c>
      <c r="M418" s="1">
        <v>43463</v>
      </c>
      <c r="N418" t="s">
        <v>985</v>
      </c>
      <c r="O418" t="s">
        <v>355</v>
      </c>
    </row>
    <row r="419" spans="1:15" ht="409.5" x14ac:dyDescent="0.25">
      <c r="A419" t="s">
        <v>678</v>
      </c>
      <c r="B419" t="s">
        <v>881</v>
      </c>
      <c r="C419" t="s">
        <v>784</v>
      </c>
      <c r="D419" s="3" t="s">
        <v>1310</v>
      </c>
      <c r="E419" t="s">
        <v>47</v>
      </c>
      <c r="G419" s="3" t="s">
        <v>1309</v>
      </c>
      <c r="H419">
        <f>SUMIF(C:C,B419,H:H)</f>
        <v>232</v>
      </c>
      <c r="I419" s="5">
        <f t="shared" si="38"/>
        <v>91.224137931034505</v>
      </c>
      <c r="J419" s="4">
        <f t="shared" si="40"/>
        <v>21164.000000000004</v>
      </c>
      <c r="K419" t="s">
        <v>353</v>
      </c>
      <c r="L419" s="1">
        <v>43102</v>
      </c>
      <c r="M419" s="1">
        <v>43463</v>
      </c>
      <c r="O419" s="3" t="s">
        <v>1316</v>
      </c>
    </row>
    <row r="420" spans="1:15" x14ac:dyDescent="0.25">
      <c r="A420" t="s">
        <v>678</v>
      </c>
      <c r="B420" t="s">
        <v>882</v>
      </c>
      <c r="C420" t="s">
        <v>881</v>
      </c>
      <c r="D420" s="3" t="s">
        <v>1311</v>
      </c>
      <c r="E420" t="s">
        <v>67</v>
      </c>
      <c r="H420">
        <v>80</v>
      </c>
      <c r="I420" s="5">
        <f t="shared" si="38"/>
        <v>95.3</v>
      </c>
      <c r="J420" s="4">
        <f t="shared" si="40"/>
        <v>7624</v>
      </c>
      <c r="K420" t="s">
        <v>741</v>
      </c>
      <c r="L420" s="1">
        <v>43102</v>
      </c>
      <c r="M420" s="1">
        <v>43463</v>
      </c>
      <c r="N420" t="s">
        <v>987</v>
      </c>
      <c r="O420" t="s">
        <v>355</v>
      </c>
    </row>
    <row r="421" spans="1:15" x14ac:dyDescent="0.25">
      <c r="A421" t="s">
        <v>678</v>
      </c>
      <c r="B421" t="s">
        <v>883</v>
      </c>
      <c r="C421" t="s">
        <v>881</v>
      </c>
      <c r="D421" s="3" t="s">
        <v>1312</v>
      </c>
      <c r="E421" t="s">
        <v>67</v>
      </c>
      <c r="H421">
        <v>80</v>
      </c>
      <c r="I421" s="5">
        <f t="shared" si="38"/>
        <v>95.3</v>
      </c>
      <c r="J421" s="4">
        <f t="shared" si="40"/>
        <v>7624</v>
      </c>
      <c r="K421" t="s">
        <v>741</v>
      </c>
      <c r="L421" s="1">
        <v>43102</v>
      </c>
      <c r="M421" s="1">
        <v>43463</v>
      </c>
      <c r="N421" t="s">
        <v>986</v>
      </c>
      <c r="O421" t="s">
        <v>355</v>
      </c>
    </row>
    <row r="422" spans="1:15" x14ac:dyDescent="0.25">
      <c r="A422" t="s">
        <v>678</v>
      </c>
      <c r="B422" t="s">
        <v>884</v>
      </c>
      <c r="C422" t="s">
        <v>881</v>
      </c>
      <c r="D422" s="3" t="s">
        <v>1313</v>
      </c>
      <c r="E422" t="s">
        <v>67</v>
      </c>
      <c r="H422">
        <v>24</v>
      </c>
      <c r="I422" s="5">
        <f t="shared" ref="I422:I435" si="41">IF(K422="AGG",IF(H422&gt;0,J422/H422,0),SUMIF(JAHRKURZZS,CONCATENATE(YEAR(M422),N422),JAHRUSRATES))</f>
        <v>75.599999999999994</v>
      </c>
      <c r="J422" s="4">
        <f t="shared" si="40"/>
        <v>1814.3999999999999</v>
      </c>
      <c r="K422" t="s">
        <v>741</v>
      </c>
      <c r="L422" s="1">
        <v>43102</v>
      </c>
      <c r="M422" s="1">
        <v>43463</v>
      </c>
      <c r="N422" t="s">
        <v>988</v>
      </c>
      <c r="O422" t="s">
        <v>355</v>
      </c>
    </row>
    <row r="423" spans="1:15" x14ac:dyDescent="0.25">
      <c r="A423" t="s">
        <v>678</v>
      </c>
      <c r="B423" t="s">
        <v>885</v>
      </c>
      <c r="C423" t="s">
        <v>881</v>
      </c>
      <c r="D423" s="3" t="s">
        <v>1314</v>
      </c>
      <c r="E423" t="s">
        <v>67</v>
      </c>
      <c r="H423">
        <v>24</v>
      </c>
      <c r="I423" s="5">
        <f t="shared" si="41"/>
        <v>75.599999999999994</v>
      </c>
      <c r="J423" s="4">
        <f t="shared" si="40"/>
        <v>1814.3999999999999</v>
      </c>
      <c r="K423" t="s">
        <v>741</v>
      </c>
      <c r="L423" s="1">
        <v>43102</v>
      </c>
      <c r="M423" s="1">
        <v>43463</v>
      </c>
      <c r="N423" t="s">
        <v>989</v>
      </c>
      <c r="O423" t="s">
        <v>355</v>
      </c>
    </row>
    <row r="424" spans="1:15" x14ac:dyDescent="0.25">
      <c r="A424" t="s">
        <v>678</v>
      </c>
      <c r="B424" t="s">
        <v>886</v>
      </c>
      <c r="C424" t="s">
        <v>881</v>
      </c>
      <c r="D424" s="3" t="s">
        <v>1315</v>
      </c>
      <c r="E424" t="s">
        <v>67</v>
      </c>
      <c r="H424">
        <v>24</v>
      </c>
      <c r="I424" s="5">
        <f t="shared" si="41"/>
        <v>95.3</v>
      </c>
      <c r="J424" s="4">
        <f t="shared" si="40"/>
        <v>2287.1999999999998</v>
      </c>
      <c r="K424" t="s">
        <v>741</v>
      </c>
      <c r="L424" s="1">
        <v>43102</v>
      </c>
      <c r="M424" s="1">
        <v>43463</v>
      </c>
      <c r="N424" t="s">
        <v>985</v>
      </c>
      <c r="O424" t="s">
        <v>355</v>
      </c>
    </row>
    <row r="425" spans="1:15" x14ac:dyDescent="0.25">
      <c r="A425" t="s">
        <v>678</v>
      </c>
      <c r="B425" t="s">
        <v>1009</v>
      </c>
      <c r="C425" t="s">
        <v>690</v>
      </c>
      <c r="D425" s="3" t="s">
        <v>1012</v>
      </c>
      <c r="E425" t="s">
        <v>24</v>
      </c>
      <c r="H425">
        <f>SUMIF(C:C,B425,H:H)</f>
        <v>150</v>
      </c>
      <c r="I425" s="5">
        <f t="shared" si="41"/>
        <v>84.793333333333337</v>
      </c>
      <c r="J425" s="4">
        <f t="shared" si="40"/>
        <v>12719</v>
      </c>
      <c r="K425" t="s">
        <v>353</v>
      </c>
      <c r="L425" s="1">
        <v>43102</v>
      </c>
      <c r="M425" s="1">
        <v>43463</v>
      </c>
      <c r="O425" t="s">
        <v>355</v>
      </c>
    </row>
    <row r="426" spans="1:15" ht="31.5" x14ac:dyDescent="0.25">
      <c r="A426" t="s">
        <v>678</v>
      </c>
      <c r="B426" t="s">
        <v>1011</v>
      </c>
      <c r="C426" t="s">
        <v>1009</v>
      </c>
      <c r="D426" s="3" t="s">
        <v>1010</v>
      </c>
      <c r="E426" t="s">
        <v>47</v>
      </c>
      <c r="H426">
        <f>SUMIF(C:C,B426,H:H)</f>
        <v>150</v>
      </c>
      <c r="I426" s="5">
        <f t="shared" si="41"/>
        <v>84.793333333333337</v>
      </c>
      <c r="J426" s="4">
        <f t="shared" si="40"/>
        <v>12719</v>
      </c>
      <c r="K426" t="s">
        <v>353</v>
      </c>
      <c r="L426" s="1">
        <v>43102</v>
      </c>
      <c r="M426" s="1">
        <v>43463</v>
      </c>
      <c r="O426" t="s">
        <v>1317</v>
      </c>
    </row>
    <row r="427" spans="1:15" ht="31.5" x14ac:dyDescent="0.25">
      <c r="A427" t="s">
        <v>678</v>
      </c>
      <c r="B427" t="s">
        <v>1013</v>
      </c>
      <c r="C427" t="s">
        <v>1011</v>
      </c>
      <c r="D427" s="3" t="s">
        <v>1018</v>
      </c>
      <c r="E427" t="s">
        <v>67</v>
      </c>
      <c r="H427">
        <v>40</v>
      </c>
      <c r="I427" s="5">
        <f t="shared" si="41"/>
        <v>95.3</v>
      </c>
      <c r="J427" s="4">
        <f t="shared" si="40"/>
        <v>3812</v>
      </c>
      <c r="K427" t="s">
        <v>741</v>
      </c>
      <c r="L427" s="1">
        <v>43102</v>
      </c>
      <c r="M427" s="1">
        <v>43463</v>
      </c>
      <c r="N427" t="s">
        <v>987</v>
      </c>
      <c r="O427" t="s">
        <v>355</v>
      </c>
    </row>
    <row r="428" spans="1:15" ht="31.5" x14ac:dyDescent="0.25">
      <c r="A428" t="s">
        <v>678</v>
      </c>
      <c r="B428" t="s">
        <v>1014</v>
      </c>
      <c r="C428" t="s">
        <v>1011</v>
      </c>
      <c r="D428" s="3" t="s">
        <v>1019</v>
      </c>
      <c r="E428" t="s">
        <v>67</v>
      </c>
      <c r="H428">
        <v>20</v>
      </c>
      <c r="I428" s="5">
        <f t="shared" si="41"/>
        <v>95.3</v>
      </c>
      <c r="J428" s="4">
        <f t="shared" si="40"/>
        <v>1906</v>
      </c>
      <c r="K428" t="s">
        <v>741</v>
      </c>
      <c r="L428" s="1">
        <v>43102</v>
      </c>
      <c r="M428" s="1">
        <v>43463</v>
      </c>
      <c r="N428" t="s">
        <v>986</v>
      </c>
      <c r="O428" t="s">
        <v>355</v>
      </c>
    </row>
    <row r="429" spans="1:15" ht="31.5" x14ac:dyDescent="0.25">
      <c r="A429" t="s">
        <v>678</v>
      </c>
      <c r="B429" t="s">
        <v>1015</v>
      </c>
      <c r="C429" t="s">
        <v>1011</v>
      </c>
      <c r="D429" s="3" t="s">
        <v>1020</v>
      </c>
      <c r="E429" t="s">
        <v>67</v>
      </c>
      <c r="H429">
        <v>40</v>
      </c>
      <c r="I429" s="5">
        <f t="shared" si="41"/>
        <v>75.599999999999994</v>
      </c>
      <c r="J429" s="4">
        <f t="shared" si="40"/>
        <v>3024</v>
      </c>
      <c r="K429" t="s">
        <v>741</v>
      </c>
      <c r="L429" s="1">
        <v>43102</v>
      </c>
      <c r="M429" s="1">
        <v>43463</v>
      </c>
      <c r="N429" t="s">
        <v>988</v>
      </c>
      <c r="O429" t="s">
        <v>355</v>
      </c>
    </row>
    <row r="430" spans="1:15" ht="31.5" x14ac:dyDescent="0.25">
      <c r="A430" t="s">
        <v>678</v>
      </c>
      <c r="B430" t="s">
        <v>1016</v>
      </c>
      <c r="C430" t="s">
        <v>1011</v>
      </c>
      <c r="D430" s="3" t="s">
        <v>1021</v>
      </c>
      <c r="E430" t="s">
        <v>67</v>
      </c>
      <c r="H430">
        <v>40</v>
      </c>
      <c r="I430" s="5">
        <f t="shared" si="41"/>
        <v>75.599999999999994</v>
      </c>
      <c r="J430" s="4">
        <f t="shared" si="40"/>
        <v>3024</v>
      </c>
      <c r="K430" t="s">
        <v>741</v>
      </c>
      <c r="L430" s="1">
        <v>43102</v>
      </c>
      <c r="M430" s="1">
        <v>43463</v>
      </c>
      <c r="N430" t="s">
        <v>989</v>
      </c>
      <c r="O430" t="s">
        <v>355</v>
      </c>
    </row>
    <row r="431" spans="1:15" ht="31.5" x14ac:dyDescent="0.25">
      <c r="A431" t="s">
        <v>678</v>
      </c>
      <c r="B431" t="s">
        <v>1017</v>
      </c>
      <c r="C431" t="s">
        <v>1011</v>
      </c>
      <c r="D431" s="3" t="s">
        <v>1022</v>
      </c>
      <c r="E431" t="s">
        <v>67</v>
      </c>
      <c r="H431">
        <v>10</v>
      </c>
      <c r="I431" s="5">
        <f t="shared" si="41"/>
        <v>95.3</v>
      </c>
      <c r="J431" s="4">
        <f t="shared" si="40"/>
        <v>953</v>
      </c>
      <c r="K431" t="s">
        <v>741</v>
      </c>
      <c r="L431" s="1">
        <v>43102</v>
      </c>
      <c r="M431" s="1">
        <v>43463</v>
      </c>
      <c r="N431" t="s">
        <v>985</v>
      </c>
      <c r="O431" t="s">
        <v>355</v>
      </c>
    </row>
    <row r="432" spans="1:15" x14ac:dyDescent="0.25">
      <c r="A432" t="s">
        <v>678</v>
      </c>
      <c r="B432" t="s">
        <v>689</v>
      </c>
      <c r="C432" t="s">
        <v>681</v>
      </c>
      <c r="D432" s="3" t="s">
        <v>455</v>
      </c>
      <c r="E432" t="s">
        <v>24</v>
      </c>
      <c r="H432">
        <f>SUMIF(C:C,B432,H:H)</f>
        <v>0</v>
      </c>
      <c r="I432" s="5">
        <f t="shared" si="41"/>
        <v>0</v>
      </c>
      <c r="J432" s="4">
        <f t="shared" si="40"/>
        <v>1000</v>
      </c>
      <c r="K432" t="s">
        <v>353</v>
      </c>
      <c r="L432" s="1">
        <v>43102</v>
      </c>
      <c r="M432" s="1">
        <v>43463</v>
      </c>
      <c r="O432" t="s">
        <v>355</v>
      </c>
    </row>
    <row r="433" spans="1:15" x14ac:dyDescent="0.25">
      <c r="A433" t="s">
        <v>678</v>
      </c>
      <c r="B433" t="s">
        <v>726</v>
      </c>
      <c r="C433" t="s">
        <v>689</v>
      </c>
      <c r="D433" s="3" t="s">
        <v>456</v>
      </c>
      <c r="E433" t="s">
        <v>67</v>
      </c>
      <c r="F433" t="s">
        <v>473</v>
      </c>
      <c r="G433" s="3" t="s">
        <v>456</v>
      </c>
      <c r="H433">
        <v>0</v>
      </c>
      <c r="I433" s="5">
        <f t="shared" si="41"/>
        <v>0</v>
      </c>
      <c r="J433" s="4">
        <v>500</v>
      </c>
      <c r="K433" t="s">
        <v>19</v>
      </c>
      <c r="L433" s="1">
        <v>43102</v>
      </c>
      <c r="M433" s="1">
        <v>43463</v>
      </c>
      <c r="O433" t="s">
        <v>1684</v>
      </c>
    </row>
    <row r="434" spans="1:15" x14ac:dyDescent="0.25">
      <c r="A434" t="s">
        <v>678</v>
      </c>
      <c r="B434" t="s">
        <v>727</v>
      </c>
      <c r="C434" t="s">
        <v>689</v>
      </c>
      <c r="D434" s="3" t="s">
        <v>457</v>
      </c>
      <c r="E434" t="s">
        <v>67</v>
      </c>
      <c r="F434" t="s">
        <v>474</v>
      </c>
      <c r="G434" s="3" t="s">
        <v>457</v>
      </c>
      <c r="H434">
        <v>0</v>
      </c>
      <c r="I434" s="5">
        <f t="shared" si="41"/>
        <v>0</v>
      </c>
      <c r="J434" s="4">
        <v>500</v>
      </c>
      <c r="K434" t="s">
        <v>19</v>
      </c>
      <c r="L434" s="1">
        <v>43102</v>
      </c>
      <c r="M434" s="1">
        <v>43463</v>
      </c>
      <c r="O434" t="s">
        <v>1684</v>
      </c>
    </row>
    <row r="435" spans="1:15" x14ac:dyDescent="0.25">
      <c r="A435" t="s">
        <v>678</v>
      </c>
      <c r="B435" t="s">
        <v>1324</v>
      </c>
      <c r="C435" t="s">
        <v>679</v>
      </c>
      <c r="D435" s="3" t="s">
        <v>468</v>
      </c>
      <c r="E435" t="s">
        <v>24</v>
      </c>
      <c r="G435" s="3" t="s">
        <v>705</v>
      </c>
      <c r="H435">
        <f>SUMIF(C:C,B435,H:H)</f>
        <v>0</v>
      </c>
      <c r="I435" s="5">
        <f t="shared" si="41"/>
        <v>0</v>
      </c>
      <c r="J435" s="4">
        <v>180000</v>
      </c>
      <c r="K435" t="s">
        <v>19</v>
      </c>
      <c r="L435" s="1">
        <v>43102</v>
      </c>
      <c r="M435" s="1">
        <v>43463</v>
      </c>
      <c r="O435" t="s">
        <v>1685</v>
      </c>
    </row>
    <row r="436" spans="1:15" x14ac:dyDescent="0.25">
      <c r="A436" t="s">
        <v>1450</v>
      </c>
      <c r="B436" t="s">
        <v>1450</v>
      </c>
      <c r="D436" s="3" t="s">
        <v>1451</v>
      </c>
      <c r="E436" t="s">
        <v>51</v>
      </c>
      <c r="F436" t="s">
        <v>52</v>
      </c>
      <c r="H436">
        <f>SUMIF(C:C,B436,H:H)</f>
        <v>6352</v>
      </c>
      <c r="I436" s="5">
        <f t="shared" ref="I436" si="42">IF(K436="AGG",IF(H436&gt;0,J436/H436,0),SUMIF(JAHRKURZZS,CONCATENATE(YEAR(M436),N436),JAHRUSRATES))</f>
        <v>129.54349811083125</v>
      </c>
      <c r="J436" s="4">
        <f>IF(K436="AGG",SUMIF(C:C,B436,J:J),IF(N436&lt;&gt;"",H436*I436,"???FIXWERT???"))</f>
        <v>822860.3</v>
      </c>
      <c r="K436" t="s">
        <v>353</v>
      </c>
      <c r="L436" s="1">
        <v>43102</v>
      </c>
      <c r="M436" s="1">
        <v>43463</v>
      </c>
      <c r="O436" t="s">
        <v>1690</v>
      </c>
    </row>
    <row r="437" spans="1:15" x14ac:dyDescent="0.25">
      <c r="A437" t="s">
        <v>1450</v>
      </c>
      <c r="B437" t="s">
        <v>1452</v>
      </c>
      <c r="C437" t="s">
        <v>1450</v>
      </c>
      <c r="D437" s="3" t="s">
        <v>1453</v>
      </c>
      <c r="E437" t="s">
        <v>16</v>
      </c>
      <c r="F437" t="s">
        <v>17</v>
      </c>
      <c r="G437" s="3" t="s">
        <v>1453</v>
      </c>
      <c r="H437">
        <f>SUMIF(C:C,B437,H:H)</f>
        <v>4601</v>
      </c>
      <c r="I437" s="5">
        <f t="shared" ref="I437:I462" si="43">IF(K437="AGG",IF(H437&gt;0,J437/H437,0),SUMIF(JAHRKURZZS,CONCATENATE(YEAR(M437),N437),JAHRUSRATES))</f>
        <v>104.67383177570093</v>
      </c>
      <c r="J437" s="4">
        <f>IF(K437="AGG",SUMIF(C:C,B437,J:J),IF(N437&lt;&gt;"",H437*I437,"???FIXWERT???"))</f>
        <v>481604.3</v>
      </c>
      <c r="K437" t="s">
        <v>353</v>
      </c>
      <c r="L437" s="1">
        <v>43102</v>
      </c>
      <c r="M437" s="1">
        <v>43463</v>
      </c>
      <c r="O437" t="s">
        <v>355</v>
      </c>
    </row>
    <row r="438" spans="1:15" x14ac:dyDescent="0.25">
      <c r="A438" t="s">
        <v>1450</v>
      </c>
      <c r="B438" t="s">
        <v>1465</v>
      </c>
      <c r="C438" t="s">
        <v>1452</v>
      </c>
      <c r="D438" s="3" t="s">
        <v>1525</v>
      </c>
      <c r="E438" t="s">
        <v>24</v>
      </c>
      <c r="G438" s="3" t="s">
        <v>1276</v>
      </c>
      <c r="H438">
        <f>SUMIF(C:C,B438,H:H)</f>
        <v>1409</v>
      </c>
      <c r="I438" s="5">
        <f t="shared" si="43"/>
        <v>86.001632363378278</v>
      </c>
      <c r="J438" s="4">
        <f>IF(K438="AGG",SUMIF(C:C,B438,J:J),IF(N438&lt;&gt;"",H438*I438,"???FIXWERT???"))</f>
        <v>121176.3</v>
      </c>
      <c r="K438" t="s">
        <v>353</v>
      </c>
      <c r="L438" s="1">
        <v>43102</v>
      </c>
      <c r="M438" s="1">
        <v>43463</v>
      </c>
      <c r="O438" t="s">
        <v>355</v>
      </c>
    </row>
    <row r="439" spans="1:15" x14ac:dyDescent="0.25">
      <c r="A439" t="s">
        <v>1450</v>
      </c>
      <c r="B439" t="s">
        <v>1490</v>
      </c>
      <c r="C439" t="s">
        <v>1465</v>
      </c>
      <c r="D439" s="3" t="s">
        <v>711</v>
      </c>
      <c r="E439" t="s">
        <v>47</v>
      </c>
      <c r="G439" s="3" t="s">
        <v>711</v>
      </c>
      <c r="H439">
        <f>SUMIF(C:C,B439,H:H)</f>
        <v>180</v>
      </c>
      <c r="I439" s="5">
        <f>IF(K439="AGG",IF(H439&gt;0,J439/H439,0),SUMIF(JAHRKURZZS,CONCATENATE(YEAR(M439),N440),JAHRUSRATES))</f>
        <v>85.45</v>
      </c>
      <c r="J439" s="4">
        <f>IF(K439="AGG",SUMIF(C:C,B439,J:J),IF(N440&lt;&gt;"",H439*I439,"???FIXWERT???"))</f>
        <v>15381</v>
      </c>
      <c r="K439" t="s">
        <v>353</v>
      </c>
      <c r="L439" s="1">
        <v>43102</v>
      </c>
      <c r="M439" s="1">
        <v>43463</v>
      </c>
      <c r="O439" t="s">
        <v>355</v>
      </c>
    </row>
    <row r="440" spans="1:15" x14ac:dyDescent="0.25">
      <c r="A440" t="s">
        <v>1450</v>
      </c>
      <c r="B440" t="s">
        <v>1504</v>
      </c>
      <c r="C440" t="s">
        <v>1490</v>
      </c>
      <c r="D440" s="3" t="s">
        <v>1506</v>
      </c>
      <c r="E440" t="s">
        <v>67</v>
      </c>
      <c r="G440" s="3" t="s">
        <v>1506</v>
      </c>
      <c r="H440">
        <v>90</v>
      </c>
      <c r="I440" s="5">
        <f t="shared" ref="I440:I441" si="44">IF(K440="AGG",IF(H440&gt;0,J440/H440,0),SUMIF(JAHRKURZZS,CONCATENATE(YEAR(M440),N440),JAHRUSRATES))</f>
        <v>95.3</v>
      </c>
      <c r="J440" s="4">
        <f>IF(K440="AGG",SUMIF(C:C,B440,J:J),IF(N440&lt;&gt;"",H440*I440,"???FIXWERT???"))</f>
        <v>8577</v>
      </c>
      <c r="K440" t="s">
        <v>741</v>
      </c>
      <c r="L440" s="1">
        <v>43102</v>
      </c>
      <c r="M440" s="1">
        <v>43463</v>
      </c>
      <c r="N440" t="s">
        <v>985</v>
      </c>
      <c r="O440" t="s">
        <v>355</v>
      </c>
    </row>
    <row r="441" spans="1:15" x14ac:dyDescent="0.25">
      <c r="A441" t="s">
        <v>1450</v>
      </c>
      <c r="B441" t="s">
        <v>1505</v>
      </c>
      <c r="C441" t="s">
        <v>1490</v>
      </c>
      <c r="D441" s="3" t="s">
        <v>1507</v>
      </c>
      <c r="E441" t="s">
        <v>67</v>
      </c>
      <c r="G441" s="3" t="s">
        <v>1507</v>
      </c>
      <c r="H441">
        <v>90</v>
      </c>
      <c r="I441" s="5">
        <f t="shared" si="44"/>
        <v>75.599999999999994</v>
      </c>
      <c r="J441" s="4">
        <f>IF(K441="AGG",SUMIF(C:C,B441,J:J),IF(N441&lt;&gt;"",H441*I441,"???FIXWERT???"))</f>
        <v>6803.9999999999991</v>
      </c>
      <c r="K441" t="s">
        <v>741</v>
      </c>
      <c r="L441" s="1">
        <v>43102</v>
      </c>
      <c r="M441" s="1">
        <v>43463</v>
      </c>
      <c r="N441" t="s">
        <v>1508</v>
      </c>
      <c r="O441" t="s">
        <v>355</v>
      </c>
    </row>
    <row r="442" spans="1:15" x14ac:dyDescent="0.25">
      <c r="A442" t="s">
        <v>1450</v>
      </c>
      <c r="B442" t="s">
        <v>1491</v>
      </c>
      <c r="C442" t="s">
        <v>1465</v>
      </c>
      <c r="D442" s="3" t="s">
        <v>713</v>
      </c>
      <c r="E442" t="s">
        <v>47</v>
      </c>
      <c r="G442" s="3" t="s">
        <v>713</v>
      </c>
      <c r="H442">
        <f>SUMIF(C:C,B442,H:H)</f>
        <v>200</v>
      </c>
      <c r="I442" s="5">
        <f>IF(K442="AGG",IF(H442&gt;0,J442/H442,0),SUMIF(JAHRKURZZS,CONCATENATE(YEAR(M442),N443),JAHRUSRATES))</f>
        <v>85.45</v>
      </c>
      <c r="J442" s="4">
        <f>IF(K442="AGG",SUMIF(C:C,B442,J:J),IF(N443&lt;&gt;"",H442*I442,"???FIXWERT???"))</f>
        <v>17090</v>
      </c>
      <c r="K442" t="s">
        <v>353</v>
      </c>
      <c r="L442" s="1">
        <v>43102</v>
      </c>
      <c r="M442" s="1">
        <v>43463</v>
      </c>
      <c r="O442" t="s">
        <v>355</v>
      </c>
    </row>
    <row r="443" spans="1:15" x14ac:dyDescent="0.25">
      <c r="A443" t="s">
        <v>1450</v>
      </c>
      <c r="B443" t="s">
        <v>1509</v>
      </c>
      <c r="C443" t="s">
        <v>1491</v>
      </c>
      <c r="D443" s="3" t="s">
        <v>1521</v>
      </c>
      <c r="E443" t="s">
        <v>67</v>
      </c>
      <c r="G443" s="3" t="s">
        <v>1521</v>
      </c>
      <c r="H443">
        <v>100</v>
      </c>
      <c r="I443" s="5">
        <f t="shared" si="43"/>
        <v>95.3</v>
      </c>
      <c r="J443" s="4">
        <f>IF(K443="AGG",SUMIF(C:C,B443,J:J),IF(N443&lt;&gt;"",H443*I443,"???FIXWERT???"))</f>
        <v>9530</v>
      </c>
      <c r="K443" t="s">
        <v>741</v>
      </c>
      <c r="L443" s="1">
        <v>43102</v>
      </c>
      <c r="M443" s="1">
        <v>43463</v>
      </c>
      <c r="N443" t="s">
        <v>985</v>
      </c>
      <c r="O443" t="s">
        <v>355</v>
      </c>
    </row>
    <row r="444" spans="1:15" x14ac:dyDescent="0.25">
      <c r="A444" t="s">
        <v>1450</v>
      </c>
      <c r="B444" t="s">
        <v>1510</v>
      </c>
      <c r="C444" t="s">
        <v>1491</v>
      </c>
      <c r="D444" s="3" t="s">
        <v>1522</v>
      </c>
      <c r="E444" t="s">
        <v>67</v>
      </c>
      <c r="G444" s="3" t="s">
        <v>1522</v>
      </c>
      <c r="H444">
        <v>100</v>
      </c>
      <c r="I444" s="5">
        <f t="shared" si="43"/>
        <v>75.599999999999994</v>
      </c>
      <c r="J444" s="4">
        <f>IF(K444="AGG",SUMIF(C:C,B444,J:J),IF(N444&lt;&gt;"",H444*I444,"???FIXWERT???"))</f>
        <v>7559.9999999999991</v>
      </c>
      <c r="K444" t="s">
        <v>741</v>
      </c>
      <c r="L444" s="1">
        <v>43102</v>
      </c>
      <c r="M444" s="1">
        <v>43463</v>
      </c>
      <c r="N444" t="s">
        <v>1508</v>
      </c>
      <c r="O444" t="s">
        <v>355</v>
      </c>
    </row>
    <row r="445" spans="1:15" x14ac:dyDescent="0.25">
      <c r="A445" t="s">
        <v>1450</v>
      </c>
      <c r="B445" t="s">
        <v>1492</v>
      </c>
      <c r="C445" t="s">
        <v>1465</v>
      </c>
      <c r="D445" s="3" t="s">
        <v>723</v>
      </c>
      <c r="E445" t="s">
        <v>47</v>
      </c>
      <c r="G445" s="3" t="s">
        <v>723</v>
      </c>
      <c r="H445">
        <f>SUMIF(C:C,B445,H:H)</f>
        <v>160</v>
      </c>
      <c r="I445" s="5">
        <f>IF(K445="AGG",IF(H445&gt;0,J445/H445,0),SUMIF(JAHRKURZZS,CONCATENATE(YEAR(M445),N446),JAHRUSRATES))</f>
        <v>85.45</v>
      </c>
      <c r="J445" s="4">
        <f>IF(K445="AGG",SUMIF(C:C,B445,J:J),IF(N446&lt;&gt;"",H445*I445,"???FIXWERT???"))</f>
        <v>13672</v>
      </c>
      <c r="K445" t="s">
        <v>353</v>
      </c>
      <c r="L445" s="1">
        <v>43102</v>
      </c>
      <c r="M445" s="1">
        <v>43463</v>
      </c>
      <c r="O445" t="s">
        <v>355</v>
      </c>
    </row>
    <row r="446" spans="1:15" x14ac:dyDescent="0.25">
      <c r="A446" t="s">
        <v>1450</v>
      </c>
      <c r="B446" t="s">
        <v>1517</v>
      </c>
      <c r="C446" t="s">
        <v>1492</v>
      </c>
      <c r="D446" s="3" t="s">
        <v>1519</v>
      </c>
      <c r="E446" t="s">
        <v>67</v>
      </c>
      <c r="G446" s="3" t="s">
        <v>1526</v>
      </c>
      <c r="H446">
        <v>80</v>
      </c>
      <c r="I446" s="5">
        <f t="shared" ref="I446:I447" si="45">IF(K446="AGG",IF(H446&gt;0,J446/H446,0),SUMIF(JAHRKURZZS,CONCATENATE(YEAR(M446),N446),JAHRUSRATES))</f>
        <v>95.3</v>
      </c>
      <c r="J446" s="4">
        <f>IF(K446="AGG",SUMIF(C:C,B446,J:J),IF(N446&lt;&gt;"",H446*I446,"???FIXWERT???"))</f>
        <v>7624</v>
      </c>
      <c r="K446" t="s">
        <v>741</v>
      </c>
      <c r="L446" s="1">
        <v>43102</v>
      </c>
      <c r="M446" s="1">
        <v>43463</v>
      </c>
      <c r="N446" t="s">
        <v>985</v>
      </c>
      <c r="O446" t="s">
        <v>355</v>
      </c>
    </row>
    <row r="447" spans="1:15" x14ac:dyDescent="0.25">
      <c r="A447" t="s">
        <v>1450</v>
      </c>
      <c r="B447" t="s">
        <v>1518</v>
      </c>
      <c r="C447" t="s">
        <v>1492</v>
      </c>
      <c r="D447" s="3" t="s">
        <v>1520</v>
      </c>
      <c r="E447" t="s">
        <v>67</v>
      </c>
      <c r="G447" s="3" t="s">
        <v>1527</v>
      </c>
      <c r="H447">
        <v>80</v>
      </c>
      <c r="I447" s="5">
        <f t="shared" si="45"/>
        <v>75.599999999999994</v>
      </c>
      <c r="J447" s="4">
        <f>IF(K447="AGG",SUMIF(C:C,B447,J:J),IF(N447&lt;&gt;"",H447*I447,"???FIXWERT???"))</f>
        <v>6048</v>
      </c>
      <c r="K447" t="s">
        <v>741</v>
      </c>
      <c r="L447" s="1">
        <v>43102</v>
      </c>
      <c r="M447" s="1">
        <v>43463</v>
      </c>
      <c r="N447" t="s">
        <v>1508</v>
      </c>
      <c r="O447" t="s">
        <v>355</v>
      </c>
    </row>
    <row r="448" spans="1:15" x14ac:dyDescent="0.25">
      <c r="A448" t="s">
        <v>1450</v>
      </c>
      <c r="B448" t="s">
        <v>1493</v>
      </c>
      <c r="C448" t="s">
        <v>1465</v>
      </c>
      <c r="D448" s="3" t="s">
        <v>722</v>
      </c>
      <c r="E448" t="s">
        <v>47</v>
      </c>
      <c r="G448" s="3" t="s">
        <v>722</v>
      </c>
      <c r="H448">
        <f>SUMIF(C:C,B448,H:H)</f>
        <v>100</v>
      </c>
      <c r="I448" s="5">
        <f>IF(K448="AGG",IF(H448&gt;0,J448/H448,0),SUMIF(JAHRKURZZS,CONCATENATE(YEAR(M448),N449),JAHRUSRATES))</f>
        <v>85.45</v>
      </c>
      <c r="J448" s="4">
        <f>IF(K448="AGG",SUMIF(C:C,B448,J:J),IF(N449&lt;&gt;"",H448*I448,"???FIXWERT???"))</f>
        <v>8545</v>
      </c>
      <c r="K448" t="s">
        <v>353</v>
      </c>
      <c r="L448" s="1">
        <v>43102</v>
      </c>
      <c r="M448" s="1">
        <v>43463</v>
      </c>
      <c r="O448" t="s">
        <v>355</v>
      </c>
    </row>
    <row r="449" spans="1:15" x14ac:dyDescent="0.25">
      <c r="A449" t="s">
        <v>1450</v>
      </c>
      <c r="B449" t="s">
        <v>1511</v>
      </c>
      <c r="C449" t="s">
        <v>1493</v>
      </c>
      <c r="D449" s="3" t="s">
        <v>1513</v>
      </c>
      <c r="E449" t="s">
        <v>67</v>
      </c>
      <c r="G449" s="3" t="s">
        <v>1513</v>
      </c>
      <c r="H449">
        <v>50</v>
      </c>
      <c r="I449" s="5">
        <f t="shared" ref="I449:I450" si="46">IF(K449="AGG",IF(H449&gt;0,J449/H449,0),SUMIF(JAHRKURZZS,CONCATENATE(YEAR(M449),N449),JAHRUSRATES))</f>
        <v>95.3</v>
      </c>
      <c r="J449" s="4">
        <f t="shared" ref="J449:J461" si="47">IF(K449="AGG",SUMIF(C:C,B449,J:J),IF(N449&lt;&gt;"",H449*I449,"???FIXWERT???"))</f>
        <v>4765</v>
      </c>
      <c r="K449" t="s">
        <v>741</v>
      </c>
      <c r="L449" s="1">
        <v>43102</v>
      </c>
      <c r="M449" s="1">
        <v>43463</v>
      </c>
      <c r="N449" t="s">
        <v>985</v>
      </c>
      <c r="O449" t="s">
        <v>355</v>
      </c>
    </row>
    <row r="450" spans="1:15" x14ac:dyDescent="0.25">
      <c r="A450" t="s">
        <v>1450</v>
      </c>
      <c r="B450" t="s">
        <v>1512</v>
      </c>
      <c r="C450" t="s">
        <v>1493</v>
      </c>
      <c r="D450" s="3" t="s">
        <v>1514</v>
      </c>
      <c r="E450" t="s">
        <v>67</v>
      </c>
      <c r="G450" s="3" t="s">
        <v>1514</v>
      </c>
      <c r="H450">
        <v>50</v>
      </c>
      <c r="I450" s="5">
        <f t="shared" si="46"/>
        <v>75.599999999999994</v>
      </c>
      <c r="J450" s="4">
        <f t="shared" si="47"/>
        <v>3779.9999999999995</v>
      </c>
      <c r="K450" t="s">
        <v>741</v>
      </c>
      <c r="L450" s="1">
        <v>43102</v>
      </c>
      <c r="M450" s="1">
        <v>43463</v>
      </c>
      <c r="N450" t="s">
        <v>1508</v>
      </c>
      <c r="O450" t="s">
        <v>355</v>
      </c>
    </row>
    <row r="451" spans="1:15" x14ac:dyDescent="0.25">
      <c r="A451" t="s">
        <v>1450</v>
      </c>
      <c r="B451" t="s">
        <v>1494</v>
      </c>
      <c r="C451" t="s">
        <v>1465</v>
      </c>
      <c r="D451" s="3" t="s">
        <v>719</v>
      </c>
      <c r="E451" t="s">
        <v>47</v>
      </c>
      <c r="G451" s="3" t="s">
        <v>719</v>
      </c>
      <c r="H451">
        <f>SUMIF(C:C,B451,H:H)</f>
        <v>80</v>
      </c>
      <c r="I451" s="5">
        <f t="shared" si="43"/>
        <v>85.45</v>
      </c>
      <c r="J451" s="4">
        <f t="shared" si="47"/>
        <v>6836</v>
      </c>
      <c r="K451" t="s">
        <v>353</v>
      </c>
      <c r="L451" s="1">
        <v>43102</v>
      </c>
      <c r="M451" s="1">
        <v>43463</v>
      </c>
      <c r="O451" t="s">
        <v>355</v>
      </c>
    </row>
    <row r="452" spans="1:15" x14ac:dyDescent="0.25">
      <c r="A452" t="s">
        <v>1450</v>
      </c>
      <c r="B452" t="s">
        <v>1495</v>
      </c>
      <c r="C452" t="s">
        <v>1494</v>
      </c>
      <c r="D452" s="3" t="s">
        <v>740</v>
      </c>
      <c r="E452" t="s">
        <v>67</v>
      </c>
      <c r="G452" s="3" t="s">
        <v>740</v>
      </c>
      <c r="H452">
        <v>40</v>
      </c>
      <c r="I452" s="5">
        <f t="shared" si="43"/>
        <v>95.3</v>
      </c>
      <c r="J452" s="4">
        <f t="shared" si="47"/>
        <v>3812</v>
      </c>
      <c r="K452" t="s">
        <v>741</v>
      </c>
      <c r="L452" s="1">
        <v>43102</v>
      </c>
      <c r="M452" s="1">
        <v>43463</v>
      </c>
      <c r="N452" t="s">
        <v>985</v>
      </c>
      <c r="O452" t="s">
        <v>355</v>
      </c>
    </row>
    <row r="453" spans="1:15" x14ac:dyDescent="0.25">
      <c r="A453" t="s">
        <v>1450</v>
      </c>
      <c r="B453" t="s">
        <v>1515</v>
      </c>
      <c r="C453" t="s">
        <v>1494</v>
      </c>
      <c r="D453" s="3" t="s">
        <v>1516</v>
      </c>
      <c r="E453" t="s">
        <v>67</v>
      </c>
      <c r="G453" s="3" t="s">
        <v>1516</v>
      </c>
      <c r="H453">
        <v>40</v>
      </c>
      <c r="I453" s="5">
        <f t="shared" ref="I453" si="48">IF(K453="AGG",IF(H453&gt;0,J453/H453,0),SUMIF(JAHRKURZZS,CONCATENATE(YEAR(M453),N453),JAHRUSRATES))</f>
        <v>75.599999999999994</v>
      </c>
      <c r="J453" s="4">
        <f t="shared" si="47"/>
        <v>3024</v>
      </c>
      <c r="K453" t="s">
        <v>741</v>
      </c>
      <c r="L453" s="1">
        <v>43102</v>
      </c>
      <c r="M453" s="1">
        <v>43463</v>
      </c>
      <c r="N453" t="s">
        <v>1508</v>
      </c>
      <c r="O453" t="s">
        <v>355</v>
      </c>
    </row>
    <row r="454" spans="1:15" x14ac:dyDescent="0.25">
      <c r="A454" t="s">
        <v>1450</v>
      </c>
      <c r="B454" t="s">
        <v>1496</v>
      </c>
      <c r="C454" t="s">
        <v>1465</v>
      </c>
      <c r="D454" s="3" t="s">
        <v>721</v>
      </c>
      <c r="E454" t="s">
        <v>47</v>
      </c>
      <c r="G454" s="3" t="s">
        <v>721</v>
      </c>
      <c r="H454">
        <f>SUMIF(C:C,B454,H:H)</f>
        <v>200</v>
      </c>
      <c r="I454" s="5">
        <f t="shared" si="43"/>
        <v>91.36</v>
      </c>
      <c r="J454" s="4">
        <f t="shared" si="47"/>
        <v>18272</v>
      </c>
      <c r="K454" t="s">
        <v>353</v>
      </c>
      <c r="L454" s="1">
        <v>43102</v>
      </c>
      <c r="M454" s="1">
        <v>43463</v>
      </c>
      <c r="O454" t="s">
        <v>1277</v>
      </c>
    </row>
    <row r="455" spans="1:15" x14ac:dyDescent="0.25">
      <c r="A455" t="s">
        <v>1450</v>
      </c>
      <c r="B455" t="s">
        <v>1497</v>
      </c>
      <c r="C455" t="s">
        <v>1496</v>
      </c>
      <c r="D455" s="3" t="s">
        <v>729</v>
      </c>
      <c r="E455" t="s">
        <v>67</v>
      </c>
      <c r="G455" s="3" t="s">
        <v>729</v>
      </c>
      <c r="H455">
        <v>100</v>
      </c>
      <c r="I455" s="5">
        <f t="shared" si="43"/>
        <v>95.3</v>
      </c>
      <c r="J455" s="4">
        <f t="shared" si="47"/>
        <v>9530</v>
      </c>
      <c r="K455" t="s">
        <v>741</v>
      </c>
      <c r="L455" s="1">
        <v>43102</v>
      </c>
      <c r="M455" s="1">
        <v>43463</v>
      </c>
      <c r="N455" t="s">
        <v>985</v>
      </c>
      <c r="O455" t="s">
        <v>355</v>
      </c>
    </row>
    <row r="456" spans="1:15" x14ac:dyDescent="0.25">
      <c r="A456" t="s">
        <v>1450</v>
      </c>
      <c r="B456" t="s">
        <v>1523</v>
      </c>
      <c r="C456" t="s">
        <v>1496</v>
      </c>
      <c r="D456" s="3" t="s">
        <v>1524</v>
      </c>
      <c r="E456" t="s">
        <v>67</v>
      </c>
      <c r="G456" s="3" t="s">
        <v>1524</v>
      </c>
      <c r="H456">
        <v>0</v>
      </c>
      <c r="I456" s="5">
        <f t="shared" ref="I456" si="49">IF(K456="AGG",IF(H456&gt;0,J456/H456,0),SUMIF(JAHRKURZZS,CONCATENATE(YEAR(M456),N456),JAHRUSRATES))</f>
        <v>95.3</v>
      </c>
      <c r="J456" s="4">
        <f t="shared" si="47"/>
        <v>0</v>
      </c>
      <c r="K456" t="s">
        <v>741</v>
      </c>
      <c r="L456" s="1">
        <v>43102</v>
      </c>
      <c r="M456" s="1">
        <v>43463</v>
      </c>
      <c r="N456" t="s">
        <v>985</v>
      </c>
      <c r="O456" t="s">
        <v>355</v>
      </c>
    </row>
    <row r="457" spans="1:15" x14ac:dyDescent="0.25">
      <c r="A457" t="s">
        <v>1450</v>
      </c>
      <c r="B457" t="s">
        <v>1498</v>
      </c>
      <c r="C457" t="s">
        <v>1496</v>
      </c>
      <c r="D457" s="3" t="s">
        <v>738</v>
      </c>
      <c r="E457" t="s">
        <v>67</v>
      </c>
      <c r="G457" s="3" t="s">
        <v>738</v>
      </c>
      <c r="H457">
        <v>20</v>
      </c>
      <c r="I457" s="5">
        <f t="shared" si="43"/>
        <v>95.3</v>
      </c>
      <c r="J457" s="4">
        <f t="shared" si="47"/>
        <v>1906</v>
      </c>
      <c r="K457" t="s">
        <v>741</v>
      </c>
      <c r="L457" s="1">
        <v>43102</v>
      </c>
      <c r="M457" s="1">
        <v>43463</v>
      </c>
      <c r="N457" t="s">
        <v>987</v>
      </c>
      <c r="O457" t="s">
        <v>355</v>
      </c>
    </row>
    <row r="458" spans="1:15" x14ac:dyDescent="0.25">
      <c r="A458" t="s">
        <v>1450</v>
      </c>
      <c r="B458" t="s">
        <v>1499</v>
      </c>
      <c r="C458" t="s">
        <v>1496</v>
      </c>
      <c r="D458" s="3" t="s">
        <v>733</v>
      </c>
      <c r="E458" t="s">
        <v>67</v>
      </c>
      <c r="G458" s="3" t="s">
        <v>733</v>
      </c>
      <c r="H458">
        <v>20</v>
      </c>
      <c r="I458" s="5">
        <f t="shared" si="43"/>
        <v>95.3</v>
      </c>
      <c r="J458" s="4">
        <f t="shared" si="47"/>
        <v>1906</v>
      </c>
      <c r="K458" t="s">
        <v>741</v>
      </c>
      <c r="L458" s="1">
        <v>43102</v>
      </c>
      <c r="M458" s="1">
        <v>43463</v>
      </c>
      <c r="N458" t="s">
        <v>986</v>
      </c>
      <c r="O458" t="s">
        <v>355</v>
      </c>
    </row>
    <row r="459" spans="1:15" x14ac:dyDescent="0.25">
      <c r="A459" t="s">
        <v>1450</v>
      </c>
      <c r="B459" t="s">
        <v>1500</v>
      </c>
      <c r="C459" t="s">
        <v>1496</v>
      </c>
      <c r="D459" s="3" t="s">
        <v>734</v>
      </c>
      <c r="E459" t="s">
        <v>67</v>
      </c>
      <c r="G459" s="3" t="s">
        <v>734</v>
      </c>
      <c r="H459">
        <v>20</v>
      </c>
      <c r="I459" s="5">
        <f t="shared" si="43"/>
        <v>75.599999999999994</v>
      </c>
      <c r="J459" s="4">
        <f t="shared" si="47"/>
        <v>1512</v>
      </c>
      <c r="K459" t="s">
        <v>741</v>
      </c>
      <c r="L459" s="1">
        <v>43102</v>
      </c>
      <c r="M459" s="1">
        <v>43463</v>
      </c>
      <c r="N459" t="s">
        <v>988</v>
      </c>
      <c r="O459" t="s">
        <v>355</v>
      </c>
    </row>
    <row r="460" spans="1:15" x14ac:dyDescent="0.25">
      <c r="A460" t="s">
        <v>1450</v>
      </c>
      <c r="B460" t="s">
        <v>1501</v>
      </c>
      <c r="C460" t="s">
        <v>1496</v>
      </c>
      <c r="D460" s="3" t="s">
        <v>735</v>
      </c>
      <c r="E460" t="s">
        <v>67</v>
      </c>
      <c r="G460" s="3" t="s">
        <v>735</v>
      </c>
      <c r="H460">
        <v>20</v>
      </c>
      <c r="I460" s="5">
        <f t="shared" si="43"/>
        <v>75.599999999999994</v>
      </c>
      <c r="J460" s="4">
        <f t="shared" si="47"/>
        <v>1512</v>
      </c>
      <c r="K460" t="s">
        <v>741</v>
      </c>
      <c r="L460" s="1">
        <v>43102</v>
      </c>
      <c r="M460" s="1">
        <v>43463</v>
      </c>
      <c r="N460" t="s">
        <v>989</v>
      </c>
      <c r="O460" t="s">
        <v>355</v>
      </c>
    </row>
    <row r="461" spans="1:15" x14ac:dyDescent="0.25">
      <c r="A461" t="s">
        <v>1450</v>
      </c>
      <c r="B461" t="s">
        <v>1502</v>
      </c>
      <c r="C461" t="s">
        <v>1496</v>
      </c>
      <c r="D461" s="3" t="s">
        <v>736</v>
      </c>
      <c r="E461" t="s">
        <v>67</v>
      </c>
      <c r="G461" s="3" t="s">
        <v>736</v>
      </c>
      <c r="H461">
        <v>20</v>
      </c>
      <c r="I461" s="5">
        <f t="shared" si="43"/>
        <v>95.3</v>
      </c>
      <c r="J461" s="4">
        <f t="shared" si="47"/>
        <v>1906</v>
      </c>
      <c r="K461" t="s">
        <v>741</v>
      </c>
      <c r="L461" s="1">
        <v>43102</v>
      </c>
      <c r="M461" s="1">
        <v>43463</v>
      </c>
      <c r="N461" t="s">
        <v>28</v>
      </c>
      <c r="O461" t="s">
        <v>355</v>
      </c>
    </row>
    <row r="462" spans="1:15" x14ac:dyDescent="0.25">
      <c r="A462" t="s">
        <v>1450</v>
      </c>
      <c r="B462" t="s">
        <v>1503</v>
      </c>
      <c r="C462" t="s">
        <v>1465</v>
      </c>
      <c r="D462" s="3" t="s">
        <v>1275</v>
      </c>
      <c r="E462" t="s">
        <v>47</v>
      </c>
      <c r="G462" s="3" t="s">
        <v>1318</v>
      </c>
      <c r="H462">
        <v>0</v>
      </c>
      <c r="I462" s="5">
        <f t="shared" si="43"/>
        <v>0</v>
      </c>
      <c r="J462" s="4">
        <v>4300</v>
      </c>
      <c r="K462" t="s">
        <v>741</v>
      </c>
      <c r="L462" s="1">
        <v>43102</v>
      </c>
      <c r="M462" s="1">
        <v>43463</v>
      </c>
      <c r="O462" t="s">
        <v>355</v>
      </c>
    </row>
    <row r="463" spans="1:15" x14ac:dyDescent="0.25">
      <c r="A463" t="s">
        <v>1450</v>
      </c>
      <c r="B463" t="s">
        <v>1464</v>
      </c>
      <c r="C463" t="s">
        <v>1465</v>
      </c>
      <c r="D463" s="3" t="s">
        <v>1466</v>
      </c>
      <c r="E463" t="s">
        <v>47</v>
      </c>
      <c r="G463" s="3" t="s">
        <v>1467</v>
      </c>
      <c r="H463">
        <f>SUMIF(C:C,B463,H:H)</f>
        <v>489</v>
      </c>
      <c r="I463" s="5">
        <f t="shared" ref="I463:I464" si="50">IF(K463="AGG",IF(H463&gt;0,J463/H463,0),SUMIF(JAHRKURZZS,CONCATENATE(YEAR(M463),N463),JAHRUSRATES))</f>
        <v>75.828834355828221</v>
      </c>
      <c r="J463" s="4">
        <f t="shared" ref="J463:J472" si="51">IF(K463="AGG",SUMIF(C:C,B463,J:J),IF(N463&lt;&gt;"",H463*I463,"???FIXWERT???"))</f>
        <v>37080.300000000003</v>
      </c>
      <c r="K463" t="s">
        <v>353</v>
      </c>
      <c r="L463" s="1">
        <v>43102</v>
      </c>
      <c r="M463" s="1">
        <v>43463</v>
      </c>
      <c r="O463" t="s">
        <v>355</v>
      </c>
    </row>
    <row r="464" spans="1:15" x14ac:dyDescent="0.25">
      <c r="A464" t="s">
        <v>1450</v>
      </c>
      <c r="B464" t="s">
        <v>1471</v>
      </c>
      <c r="C464" t="s">
        <v>1464</v>
      </c>
      <c r="D464" s="3" t="s">
        <v>1468</v>
      </c>
      <c r="E464" t="s">
        <v>67</v>
      </c>
      <c r="G464" s="3" t="s">
        <v>1468</v>
      </c>
      <c r="H464">
        <v>121</v>
      </c>
      <c r="I464" s="5">
        <f t="shared" si="50"/>
        <v>63.5</v>
      </c>
      <c r="J464" s="4">
        <f t="shared" si="51"/>
        <v>7683.5</v>
      </c>
      <c r="K464" t="s">
        <v>741</v>
      </c>
      <c r="L464" s="1">
        <v>43102</v>
      </c>
      <c r="M464" s="1">
        <v>43463</v>
      </c>
      <c r="N464" t="s">
        <v>1474</v>
      </c>
      <c r="O464" t="s">
        <v>355</v>
      </c>
    </row>
    <row r="465" spans="1:15" x14ac:dyDescent="0.25">
      <c r="A465" t="s">
        <v>1450</v>
      </c>
      <c r="B465" t="s">
        <v>1472</v>
      </c>
      <c r="C465" t="s">
        <v>1464</v>
      </c>
      <c r="D465" s="3" t="s">
        <v>1469</v>
      </c>
      <c r="E465" t="s">
        <v>67</v>
      </c>
      <c r="G465" s="3" t="s">
        <v>1469</v>
      </c>
      <c r="H465">
        <v>194</v>
      </c>
      <c r="I465" s="5">
        <f t="shared" ref="I465:I469" si="52">IF(K465="AGG",IF(H465&gt;0,J465/H465,0),SUMIF(JAHRKURZZS,CONCATENATE(YEAR(M465),N465),JAHRUSRATES))</f>
        <v>75.599999999999994</v>
      </c>
      <c r="J465" s="4">
        <f t="shared" si="51"/>
        <v>14666.4</v>
      </c>
      <c r="K465" t="s">
        <v>741</v>
      </c>
      <c r="L465" s="1">
        <v>43102</v>
      </c>
      <c r="M465" s="1">
        <v>43463</v>
      </c>
      <c r="N465" t="s">
        <v>1475</v>
      </c>
      <c r="O465" t="s">
        <v>355</v>
      </c>
    </row>
    <row r="466" spans="1:15" x14ac:dyDescent="0.25">
      <c r="A466" t="s">
        <v>1450</v>
      </c>
      <c r="B466" t="s">
        <v>1473</v>
      </c>
      <c r="C466" t="s">
        <v>1464</v>
      </c>
      <c r="D466" s="3" t="s">
        <v>1470</v>
      </c>
      <c r="E466" t="s">
        <v>67</v>
      </c>
      <c r="G466" s="3" t="s">
        <v>1470</v>
      </c>
      <c r="H466">
        <v>8</v>
      </c>
      <c r="I466" s="5">
        <f t="shared" si="52"/>
        <v>95.3</v>
      </c>
      <c r="J466" s="4">
        <f t="shared" si="51"/>
        <v>762.4</v>
      </c>
      <c r="K466" t="s">
        <v>741</v>
      </c>
      <c r="L466" s="1">
        <v>43102</v>
      </c>
      <c r="M466" s="1">
        <v>43463</v>
      </c>
      <c r="N466" t="s">
        <v>1476</v>
      </c>
      <c r="O466" t="s">
        <v>355</v>
      </c>
    </row>
    <row r="467" spans="1:15" x14ac:dyDescent="0.25">
      <c r="A467" t="s">
        <v>1450</v>
      </c>
      <c r="B467" t="s">
        <v>1487</v>
      </c>
      <c r="C467" t="s">
        <v>1464</v>
      </c>
      <c r="D467" s="3" t="s">
        <v>1488</v>
      </c>
      <c r="E467" t="s">
        <v>67</v>
      </c>
      <c r="G467" s="3" t="s">
        <v>1488</v>
      </c>
      <c r="H467">
        <v>35</v>
      </c>
      <c r="I467" s="5">
        <f t="shared" ref="I467" si="53">IF(K467="AGG",IF(H467&gt;0,J467/H467,0),SUMIF(JAHRKURZZS,CONCATENATE(YEAR(M467),N467),JAHRUSRATES))</f>
        <v>75.599999999999994</v>
      </c>
      <c r="J467" s="4">
        <f t="shared" si="51"/>
        <v>2646</v>
      </c>
      <c r="K467" t="s">
        <v>741</v>
      </c>
      <c r="L467" s="1">
        <v>43102</v>
      </c>
      <c r="M467" s="1">
        <v>43463</v>
      </c>
      <c r="N467" t="s">
        <v>1486</v>
      </c>
      <c r="O467" t="s">
        <v>355</v>
      </c>
    </row>
    <row r="468" spans="1:15" x14ac:dyDescent="0.25">
      <c r="A468" t="s">
        <v>1450</v>
      </c>
      <c r="B468" t="s">
        <v>1478</v>
      </c>
      <c r="C468" t="s">
        <v>1464</v>
      </c>
      <c r="D468" s="3" t="s">
        <v>1479</v>
      </c>
      <c r="E468" t="s">
        <v>67</v>
      </c>
      <c r="G468" s="3" t="s">
        <v>1479</v>
      </c>
      <c r="H468">
        <v>65</v>
      </c>
      <c r="I468" s="5">
        <f t="shared" si="52"/>
        <v>95.3</v>
      </c>
      <c r="J468" s="4">
        <f t="shared" si="51"/>
        <v>6194.5</v>
      </c>
      <c r="K468" t="s">
        <v>741</v>
      </c>
      <c r="L468" s="1">
        <v>43102</v>
      </c>
      <c r="M468" s="1">
        <v>43463</v>
      </c>
      <c r="N468" t="s">
        <v>1477</v>
      </c>
      <c r="O468" t="s">
        <v>355</v>
      </c>
    </row>
    <row r="469" spans="1:15" x14ac:dyDescent="0.25">
      <c r="A469" t="s">
        <v>1450</v>
      </c>
      <c r="B469" t="s">
        <v>1480</v>
      </c>
      <c r="C469" t="s">
        <v>1464</v>
      </c>
      <c r="D469" s="3" t="s">
        <v>1481</v>
      </c>
      <c r="E469" t="s">
        <v>67</v>
      </c>
      <c r="G469" s="3" t="s">
        <v>1481</v>
      </c>
      <c r="H469">
        <v>8</v>
      </c>
      <c r="I469" s="5">
        <f t="shared" si="52"/>
        <v>75.599999999999994</v>
      </c>
      <c r="J469" s="4">
        <f t="shared" si="51"/>
        <v>604.79999999999995</v>
      </c>
      <c r="K469" t="s">
        <v>741</v>
      </c>
      <c r="L469" s="1">
        <v>43102</v>
      </c>
      <c r="M469" s="1">
        <v>43463</v>
      </c>
      <c r="N469" t="s">
        <v>1482</v>
      </c>
      <c r="O469" t="s">
        <v>355</v>
      </c>
    </row>
    <row r="470" spans="1:15" x14ac:dyDescent="0.25">
      <c r="A470" t="s">
        <v>1450</v>
      </c>
      <c r="B470" t="s">
        <v>1483</v>
      </c>
      <c r="C470" t="s">
        <v>1464</v>
      </c>
      <c r="D470" s="3" t="s">
        <v>1484</v>
      </c>
      <c r="E470" t="s">
        <v>67</v>
      </c>
      <c r="G470" s="3" t="s">
        <v>1484</v>
      </c>
      <c r="H470">
        <v>51</v>
      </c>
      <c r="I470" s="5">
        <f t="shared" ref="I470" si="54">IF(K470="AGG",IF(H470&gt;0,J470/H470,0),SUMIF(JAHRKURZZS,CONCATENATE(YEAR(M470),N470),JAHRUSRATES))</f>
        <v>75.599999999999994</v>
      </c>
      <c r="J470" s="4">
        <f t="shared" si="51"/>
        <v>3855.6</v>
      </c>
      <c r="K470" t="s">
        <v>741</v>
      </c>
      <c r="L470" s="1">
        <v>43102</v>
      </c>
      <c r="M470" s="1">
        <v>43463</v>
      </c>
      <c r="N470" t="s">
        <v>988</v>
      </c>
      <c r="O470" t="s">
        <v>355</v>
      </c>
    </row>
    <row r="471" spans="1:15" x14ac:dyDescent="0.25">
      <c r="A471" t="s">
        <v>1450</v>
      </c>
      <c r="B471" t="s">
        <v>1485</v>
      </c>
      <c r="C471" t="s">
        <v>1464</v>
      </c>
      <c r="D471" s="3" t="s">
        <v>1489</v>
      </c>
      <c r="E471" t="s">
        <v>67</v>
      </c>
      <c r="G471" s="3" t="s">
        <v>1489</v>
      </c>
      <c r="H471">
        <v>7</v>
      </c>
      <c r="I471" s="5">
        <f t="shared" ref="I471" si="55">IF(K471="AGG",IF(H471&gt;0,J471/H471,0),SUMIF(JAHRKURZZS,CONCATENATE(YEAR(M471),N471),JAHRUSRATES))</f>
        <v>95.3</v>
      </c>
      <c r="J471" s="4">
        <f t="shared" si="51"/>
        <v>667.1</v>
      </c>
      <c r="K471" t="s">
        <v>741</v>
      </c>
      <c r="L471" s="1">
        <v>43102</v>
      </c>
      <c r="M471" s="1">
        <v>43463</v>
      </c>
      <c r="N471" t="s">
        <v>28</v>
      </c>
      <c r="O471" t="s">
        <v>355</v>
      </c>
    </row>
    <row r="472" spans="1:15" x14ac:dyDescent="0.25">
      <c r="A472" t="s">
        <v>1450</v>
      </c>
      <c r="B472" t="s">
        <v>1457</v>
      </c>
      <c r="C472" t="s">
        <v>681</v>
      </c>
      <c r="D472" s="3" t="s">
        <v>455</v>
      </c>
      <c r="E472" t="s">
        <v>24</v>
      </c>
      <c r="H472">
        <f>SUMIF(C:C,B472,H:H)</f>
        <v>0</v>
      </c>
      <c r="I472" s="5">
        <f t="shared" ref="I472:I538" si="56">IF(K472="AGG",IF(H472&gt;0,J472/H472,0),SUMIF(JAHRKURZZS,CONCATENATE(YEAR(M472),N472),JAHRUSRATES))</f>
        <v>0</v>
      </c>
      <c r="J472" s="4">
        <f t="shared" si="51"/>
        <v>2000</v>
      </c>
      <c r="K472" t="s">
        <v>353</v>
      </c>
      <c r="L472" s="1">
        <v>43102</v>
      </c>
      <c r="M472" s="1">
        <v>43463</v>
      </c>
      <c r="O472" t="s">
        <v>355</v>
      </c>
    </row>
    <row r="473" spans="1:15" x14ac:dyDescent="0.25">
      <c r="A473" t="s">
        <v>1450</v>
      </c>
      <c r="B473" t="s">
        <v>1458</v>
      </c>
      <c r="C473" t="s">
        <v>1457</v>
      </c>
      <c r="D473" s="3" t="s">
        <v>456</v>
      </c>
      <c r="E473" t="s">
        <v>67</v>
      </c>
      <c r="F473" t="s">
        <v>473</v>
      </c>
      <c r="G473" s="3" t="s">
        <v>456</v>
      </c>
      <c r="H473">
        <v>0</v>
      </c>
      <c r="I473" s="5">
        <f t="shared" si="56"/>
        <v>0</v>
      </c>
      <c r="J473" s="4">
        <v>500</v>
      </c>
      <c r="K473" t="s">
        <v>741</v>
      </c>
      <c r="L473" s="1">
        <v>43102</v>
      </c>
      <c r="M473" s="1">
        <v>43463</v>
      </c>
      <c r="O473" t="s">
        <v>1692</v>
      </c>
    </row>
    <row r="474" spans="1:15" x14ac:dyDescent="0.25">
      <c r="A474" t="s">
        <v>1450</v>
      </c>
      <c r="B474" t="s">
        <v>1459</v>
      </c>
      <c r="C474" t="s">
        <v>1457</v>
      </c>
      <c r="D474" s="3" t="s">
        <v>457</v>
      </c>
      <c r="E474" t="s">
        <v>67</v>
      </c>
      <c r="F474" t="s">
        <v>474</v>
      </c>
      <c r="G474" s="3" t="s">
        <v>457</v>
      </c>
      <c r="H474">
        <v>0</v>
      </c>
      <c r="I474" s="5">
        <f t="shared" si="56"/>
        <v>0</v>
      </c>
      <c r="J474" s="4">
        <v>500</v>
      </c>
      <c r="K474" t="s">
        <v>741</v>
      </c>
      <c r="L474" s="1">
        <v>43102</v>
      </c>
      <c r="M474" s="1">
        <v>43463</v>
      </c>
      <c r="O474" t="s">
        <v>1693</v>
      </c>
    </row>
    <row r="475" spans="1:15" x14ac:dyDescent="0.25">
      <c r="A475" t="s">
        <v>1450</v>
      </c>
      <c r="B475" t="s">
        <v>1670</v>
      </c>
      <c r="C475" t="s">
        <v>1457</v>
      </c>
      <c r="D475" s="3" t="s">
        <v>1671</v>
      </c>
      <c r="E475" t="s">
        <v>67</v>
      </c>
      <c r="F475" t="s">
        <v>1673</v>
      </c>
      <c r="G475" s="3" t="s">
        <v>1672</v>
      </c>
      <c r="H475">
        <v>0</v>
      </c>
      <c r="I475" s="5">
        <f t="shared" si="56"/>
        <v>0</v>
      </c>
      <c r="J475" s="4">
        <v>1000</v>
      </c>
      <c r="K475" t="s">
        <v>741</v>
      </c>
      <c r="L475" s="1">
        <v>43102</v>
      </c>
      <c r="M475" s="1">
        <v>43463</v>
      </c>
      <c r="O475" t="s">
        <v>1691</v>
      </c>
    </row>
    <row r="476" spans="1:15" x14ac:dyDescent="0.25">
      <c r="A476" t="s">
        <v>1450</v>
      </c>
      <c r="B476" t="s">
        <v>1529</v>
      </c>
      <c r="C476" t="s">
        <v>1452</v>
      </c>
      <c r="D476" s="3" t="s">
        <v>684</v>
      </c>
      <c r="E476" t="s">
        <v>24</v>
      </c>
      <c r="G476" s="3" t="s">
        <v>801</v>
      </c>
      <c r="H476">
        <f>SUMIF(C:C,B476,H:H)</f>
        <v>337</v>
      </c>
      <c r="I476" s="5">
        <f t="shared" si="56"/>
        <v>86.64836795252225</v>
      </c>
      <c r="J476" s="4">
        <f t="shared" ref="J476:J507" si="57">IF(K476="AGG",SUMIF(C:C,B476,J:J),IF(N476&lt;&gt;"",H476*I476,"???FIXWERT???"))</f>
        <v>29200.5</v>
      </c>
      <c r="K476" t="s">
        <v>353</v>
      </c>
      <c r="L476" s="1">
        <v>43102</v>
      </c>
      <c r="M476" s="1">
        <v>43463</v>
      </c>
      <c r="O476" t="s">
        <v>355</v>
      </c>
    </row>
    <row r="477" spans="1:15" x14ac:dyDescent="0.25">
      <c r="A477" t="s">
        <v>1450</v>
      </c>
      <c r="B477" t="s">
        <v>1528</v>
      </c>
      <c r="C477" t="s">
        <v>1529</v>
      </c>
      <c r="D477" s="3" t="s">
        <v>749</v>
      </c>
      <c r="E477" t="s">
        <v>47</v>
      </c>
      <c r="G477" s="3" t="s">
        <v>1279</v>
      </c>
      <c r="H477">
        <f>SUMIF(C:C,B477,H:H)</f>
        <v>37</v>
      </c>
      <c r="I477" s="5">
        <f t="shared" si="56"/>
        <v>95.3</v>
      </c>
      <c r="J477" s="4">
        <f t="shared" si="57"/>
        <v>3526.1</v>
      </c>
      <c r="K477" t="s">
        <v>353</v>
      </c>
      <c r="L477" s="1">
        <v>43102</v>
      </c>
      <c r="M477" s="1">
        <v>43463</v>
      </c>
      <c r="O477" t="s">
        <v>758</v>
      </c>
    </row>
    <row r="478" spans="1:15" x14ac:dyDescent="0.25">
      <c r="A478" t="s">
        <v>1450</v>
      </c>
      <c r="B478" t="s">
        <v>1530</v>
      </c>
      <c r="C478" t="s">
        <v>1528</v>
      </c>
      <c r="D478" s="3" t="s">
        <v>750</v>
      </c>
      <c r="E478" t="s">
        <v>67</v>
      </c>
      <c r="G478" s="3" t="s">
        <v>750</v>
      </c>
      <c r="H478">
        <v>37</v>
      </c>
      <c r="I478" s="5">
        <f t="shared" si="56"/>
        <v>95.3</v>
      </c>
      <c r="J478" s="4">
        <f t="shared" si="57"/>
        <v>3526.1</v>
      </c>
      <c r="K478" t="s">
        <v>741</v>
      </c>
      <c r="L478" s="1">
        <v>43102</v>
      </c>
      <c r="M478" s="1">
        <v>43463</v>
      </c>
      <c r="N478" t="s">
        <v>28</v>
      </c>
      <c r="O478" t="s">
        <v>355</v>
      </c>
    </row>
    <row r="479" spans="1:15" x14ac:dyDescent="0.25">
      <c r="A479" t="s">
        <v>1450</v>
      </c>
      <c r="B479" t="s">
        <v>1531</v>
      </c>
      <c r="C479" t="s">
        <v>1529</v>
      </c>
      <c r="D479" s="3" t="s">
        <v>747</v>
      </c>
      <c r="E479" t="s">
        <v>47</v>
      </c>
      <c r="G479" s="3" t="s">
        <v>802</v>
      </c>
      <c r="H479">
        <f>SUMIF(C:C,B479,H:H)</f>
        <v>24</v>
      </c>
      <c r="I479" s="5">
        <f t="shared" si="56"/>
        <v>95.3</v>
      </c>
      <c r="J479" s="4">
        <f t="shared" si="57"/>
        <v>2287.1999999999998</v>
      </c>
      <c r="K479" t="s">
        <v>353</v>
      </c>
      <c r="L479" s="1">
        <v>43102</v>
      </c>
      <c r="M479" s="1">
        <v>43463</v>
      </c>
      <c r="O479" t="s">
        <v>759</v>
      </c>
    </row>
    <row r="480" spans="1:15" x14ac:dyDescent="0.25">
      <c r="A480" t="s">
        <v>1450</v>
      </c>
      <c r="B480" t="s">
        <v>1532</v>
      </c>
      <c r="C480" t="s">
        <v>1531</v>
      </c>
      <c r="D480" s="3" t="s">
        <v>748</v>
      </c>
      <c r="E480" t="s">
        <v>67</v>
      </c>
      <c r="G480" s="3" t="s">
        <v>748</v>
      </c>
      <c r="H480">
        <v>24</v>
      </c>
      <c r="I480" s="5">
        <f t="shared" si="56"/>
        <v>95.3</v>
      </c>
      <c r="J480" s="4">
        <f t="shared" si="57"/>
        <v>2287.1999999999998</v>
      </c>
      <c r="K480" t="s">
        <v>741</v>
      </c>
      <c r="L480" s="1">
        <v>43102</v>
      </c>
      <c r="M480" s="1">
        <v>43463</v>
      </c>
      <c r="N480" t="s">
        <v>28</v>
      </c>
      <c r="O480" t="s">
        <v>355</v>
      </c>
    </row>
    <row r="481" spans="1:15" x14ac:dyDescent="0.25">
      <c r="A481" t="s">
        <v>1450</v>
      </c>
      <c r="B481" t="s">
        <v>1533</v>
      </c>
      <c r="C481" t="s">
        <v>1529</v>
      </c>
      <c r="D481" s="3" t="s">
        <v>745</v>
      </c>
      <c r="E481" t="s">
        <v>47</v>
      </c>
      <c r="G481" s="3" t="s">
        <v>745</v>
      </c>
      <c r="H481">
        <f>SUMIF(C:C,B481,H:H)</f>
        <v>73</v>
      </c>
      <c r="I481" s="5">
        <f t="shared" si="56"/>
        <v>92.601369863013687</v>
      </c>
      <c r="J481" s="4">
        <f t="shared" si="57"/>
        <v>6759.9</v>
      </c>
      <c r="K481" t="s">
        <v>353</v>
      </c>
      <c r="L481" s="1">
        <v>43102</v>
      </c>
      <c r="M481" s="1">
        <v>43463</v>
      </c>
      <c r="O481" t="s">
        <v>355</v>
      </c>
    </row>
    <row r="482" spans="1:15" ht="31.5" x14ac:dyDescent="0.25">
      <c r="A482" t="s">
        <v>1450</v>
      </c>
      <c r="B482" t="s">
        <v>1534</v>
      </c>
      <c r="C482" t="s">
        <v>1533</v>
      </c>
      <c r="D482" s="3" t="s">
        <v>754</v>
      </c>
      <c r="E482" t="s">
        <v>67</v>
      </c>
      <c r="G482" s="3" t="s">
        <v>754</v>
      </c>
      <c r="H482">
        <v>10</v>
      </c>
      <c r="I482" s="5">
        <f t="shared" si="56"/>
        <v>95.3</v>
      </c>
      <c r="J482" s="4">
        <f t="shared" si="57"/>
        <v>953</v>
      </c>
      <c r="K482" t="s">
        <v>1281</v>
      </c>
      <c r="L482" s="1">
        <v>43102</v>
      </c>
      <c r="M482" s="1">
        <v>43463</v>
      </c>
      <c r="N482" t="s">
        <v>28</v>
      </c>
      <c r="O482" t="s">
        <v>355</v>
      </c>
    </row>
    <row r="483" spans="1:15" ht="31.5" x14ac:dyDescent="0.25">
      <c r="A483" t="s">
        <v>1450</v>
      </c>
      <c r="B483" t="s">
        <v>1535</v>
      </c>
      <c r="C483" t="s">
        <v>1533</v>
      </c>
      <c r="D483" s="3" t="s">
        <v>755</v>
      </c>
      <c r="E483" t="s">
        <v>67</v>
      </c>
      <c r="G483" s="3" t="s">
        <v>755</v>
      </c>
      <c r="H483">
        <v>10</v>
      </c>
      <c r="I483" s="5">
        <f t="shared" si="56"/>
        <v>75.599999999999994</v>
      </c>
      <c r="J483" s="4">
        <f t="shared" si="57"/>
        <v>756</v>
      </c>
      <c r="K483" t="s">
        <v>1281</v>
      </c>
      <c r="L483" s="1">
        <v>43102</v>
      </c>
      <c r="M483" s="1">
        <v>43463</v>
      </c>
      <c r="N483" t="s">
        <v>140</v>
      </c>
      <c r="O483" t="s">
        <v>355</v>
      </c>
    </row>
    <row r="484" spans="1:15" x14ac:dyDescent="0.25">
      <c r="A484" t="s">
        <v>1450</v>
      </c>
      <c r="B484" t="s">
        <v>1536</v>
      </c>
      <c r="C484" t="s">
        <v>1533</v>
      </c>
      <c r="D484" s="3" t="s">
        <v>756</v>
      </c>
      <c r="E484" t="s">
        <v>67</v>
      </c>
      <c r="G484" s="3" t="s">
        <v>756</v>
      </c>
      <c r="H484">
        <v>25</v>
      </c>
      <c r="I484" s="5">
        <f t="shared" si="56"/>
        <v>95.3</v>
      </c>
      <c r="J484" s="4">
        <f t="shared" si="57"/>
        <v>2382.5</v>
      </c>
      <c r="K484" t="s">
        <v>741</v>
      </c>
      <c r="L484" s="1">
        <v>43102</v>
      </c>
      <c r="M484" s="1">
        <v>43463</v>
      </c>
      <c r="N484" t="s">
        <v>987</v>
      </c>
      <c r="O484" t="s">
        <v>355</v>
      </c>
    </row>
    <row r="485" spans="1:15" x14ac:dyDescent="0.25">
      <c r="A485" t="s">
        <v>1450</v>
      </c>
      <c r="B485" t="s">
        <v>1537</v>
      </c>
      <c r="C485" t="s">
        <v>1533</v>
      </c>
      <c r="D485" s="3" t="s">
        <v>757</v>
      </c>
      <c r="E485" t="s">
        <v>67</v>
      </c>
      <c r="G485" s="3" t="s">
        <v>757</v>
      </c>
      <c r="H485">
        <v>28</v>
      </c>
      <c r="I485" s="5">
        <f t="shared" si="56"/>
        <v>95.3</v>
      </c>
      <c r="J485" s="4">
        <f t="shared" si="57"/>
        <v>2668.4</v>
      </c>
      <c r="K485" t="s">
        <v>741</v>
      </c>
      <c r="L485" s="1">
        <v>43102</v>
      </c>
      <c r="M485" s="1">
        <v>43463</v>
      </c>
      <c r="N485" t="s">
        <v>986</v>
      </c>
      <c r="O485" t="s">
        <v>355</v>
      </c>
    </row>
    <row r="486" spans="1:15" x14ac:dyDescent="0.25">
      <c r="A486" t="s">
        <v>1450</v>
      </c>
      <c r="B486" t="s">
        <v>1538</v>
      </c>
      <c r="C486" t="s">
        <v>1529</v>
      </c>
      <c r="D486" s="3" t="s">
        <v>752</v>
      </c>
      <c r="E486" t="s">
        <v>47</v>
      </c>
      <c r="G486" s="3" t="s">
        <v>752</v>
      </c>
      <c r="H486">
        <f>SUMIF(C:C,B486,H:H)</f>
        <v>105</v>
      </c>
      <c r="I486" s="5">
        <f t="shared" si="56"/>
        <v>81.603809523809517</v>
      </c>
      <c r="J486" s="4">
        <f t="shared" si="57"/>
        <v>8568.4</v>
      </c>
      <c r="K486" t="s">
        <v>353</v>
      </c>
      <c r="L486" s="1">
        <v>43102</v>
      </c>
      <c r="M486" s="1">
        <v>43463</v>
      </c>
      <c r="O486" t="s">
        <v>355</v>
      </c>
    </row>
    <row r="487" spans="1:15" x14ac:dyDescent="0.25">
      <c r="A487" t="s">
        <v>1450</v>
      </c>
      <c r="B487" t="s">
        <v>1539</v>
      </c>
      <c r="C487" t="s">
        <v>1538</v>
      </c>
      <c r="D487" s="3" t="s">
        <v>970</v>
      </c>
      <c r="E487" t="s">
        <v>67</v>
      </c>
      <c r="G487" s="3" t="s">
        <v>970</v>
      </c>
      <c r="H487">
        <v>16</v>
      </c>
      <c r="I487" s="5">
        <f t="shared" si="56"/>
        <v>95.3</v>
      </c>
      <c r="J487" s="4">
        <f t="shared" si="57"/>
        <v>1524.8</v>
      </c>
      <c r="K487" t="s">
        <v>741</v>
      </c>
      <c r="L487" s="1">
        <v>43102</v>
      </c>
      <c r="M487" s="1">
        <v>43463</v>
      </c>
      <c r="N487" t="s">
        <v>28</v>
      </c>
      <c r="O487" t="s">
        <v>355</v>
      </c>
    </row>
    <row r="488" spans="1:15" x14ac:dyDescent="0.25">
      <c r="A488" t="s">
        <v>1450</v>
      </c>
      <c r="B488" t="s">
        <v>1540</v>
      </c>
      <c r="C488" t="s">
        <v>1538</v>
      </c>
      <c r="D488" s="3" t="s">
        <v>969</v>
      </c>
      <c r="E488" t="s">
        <v>67</v>
      </c>
      <c r="G488" s="3" t="s">
        <v>969</v>
      </c>
      <c r="H488">
        <v>8</v>
      </c>
      <c r="I488" s="5">
        <f t="shared" si="56"/>
        <v>75.599999999999994</v>
      </c>
      <c r="J488" s="4">
        <f t="shared" si="57"/>
        <v>604.79999999999995</v>
      </c>
      <c r="K488" t="s">
        <v>741</v>
      </c>
      <c r="L488" s="1">
        <v>43102</v>
      </c>
      <c r="M488" s="1">
        <v>43463</v>
      </c>
      <c r="N488" t="s">
        <v>140</v>
      </c>
      <c r="O488" t="s">
        <v>355</v>
      </c>
    </row>
    <row r="489" spans="1:15" ht="31.5" x14ac:dyDescent="0.25">
      <c r="A489" t="s">
        <v>1450</v>
      </c>
      <c r="B489" t="s">
        <v>1541</v>
      </c>
      <c r="C489" t="s">
        <v>1538</v>
      </c>
      <c r="D489" s="3" t="s">
        <v>763</v>
      </c>
      <c r="E489" t="s">
        <v>67</v>
      </c>
      <c r="G489" s="3" t="s">
        <v>763</v>
      </c>
      <c r="H489">
        <v>8</v>
      </c>
      <c r="I489" s="5">
        <f t="shared" si="56"/>
        <v>95.3</v>
      </c>
      <c r="J489" s="4">
        <f t="shared" si="57"/>
        <v>762.4</v>
      </c>
      <c r="K489" t="s">
        <v>741</v>
      </c>
      <c r="L489" s="1">
        <v>43102</v>
      </c>
      <c r="M489" s="1">
        <v>43463</v>
      </c>
      <c r="N489" t="s">
        <v>987</v>
      </c>
      <c r="O489" t="s">
        <v>355</v>
      </c>
    </row>
    <row r="490" spans="1:15" ht="31.5" x14ac:dyDescent="0.25">
      <c r="A490" t="s">
        <v>1450</v>
      </c>
      <c r="B490" t="s">
        <v>1542</v>
      </c>
      <c r="C490" t="s">
        <v>1538</v>
      </c>
      <c r="D490" s="3" t="s">
        <v>764</v>
      </c>
      <c r="E490" t="s">
        <v>67</v>
      </c>
      <c r="G490" s="3" t="s">
        <v>764</v>
      </c>
      <c r="H490">
        <v>8</v>
      </c>
      <c r="I490" s="5">
        <f t="shared" si="56"/>
        <v>95.3</v>
      </c>
      <c r="J490" s="4">
        <f t="shared" si="57"/>
        <v>762.4</v>
      </c>
      <c r="K490" t="s">
        <v>741</v>
      </c>
      <c r="L490" s="1">
        <v>43102</v>
      </c>
      <c r="M490" s="1">
        <v>43463</v>
      </c>
      <c r="N490" t="s">
        <v>986</v>
      </c>
      <c r="O490" t="s">
        <v>355</v>
      </c>
    </row>
    <row r="491" spans="1:15" ht="31.5" x14ac:dyDescent="0.25">
      <c r="A491" t="s">
        <v>1450</v>
      </c>
      <c r="B491" t="s">
        <v>1674</v>
      </c>
      <c r="C491" t="s">
        <v>1538</v>
      </c>
      <c r="D491" s="3" t="s">
        <v>1676</v>
      </c>
      <c r="E491" t="s">
        <v>67</v>
      </c>
      <c r="G491" s="3" t="s">
        <v>1676</v>
      </c>
      <c r="H491">
        <v>40</v>
      </c>
      <c r="I491" s="5">
        <f t="shared" ref="I491:I492" si="58">IF(K491="AGG",IF(H491&gt;0,J491/H491,0),SUMIF(JAHRKURZZS,CONCATENATE(YEAR(M491),N491),JAHRUSRATES))</f>
        <v>75.599999999999994</v>
      </c>
      <c r="J491" s="4">
        <f t="shared" si="57"/>
        <v>3024</v>
      </c>
      <c r="K491" t="s">
        <v>741</v>
      </c>
      <c r="L491" s="1">
        <v>43102</v>
      </c>
      <c r="M491" s="1">
        <v>43463</v>
      </c>
      <c r="N491" t="s">
        <v>988</v>
      </c>
      <c r="O491" t="s">
        <v>355</v>
      </c>
    </row>
    <row r="492" spans="1:15" ht="31.5" x14ac:dyDescent="0.25">
      <c r="A492" t="s">
        <v>1450</v>
      </c>
      <c r="B492" t="s">
        <v>1675</v>
      </c>
      <c r="C492" t="s">
        <v>1538</v>
      </c>
      <c r="D492" s="3" t="s">
        <v>1677</v>
      </c>
      <c r="E492" t="s">
        <v>67</v>
      </c>
      <c r="G492" s="3" t="s">
        <v>1677</v>
      </c>
      <c r="H492">
        <v>25</v>
      </c>
      <c r="I492" s="5">
        <f t="shared" si="58"/>
        <v>75.599999999999994</v>
      </c>
      <c r="J492" s="4">
        <f t="shared" si="57"/>
        <v>1889.9999999999998</v>
      </c>
      <c r="K492" t="s">
        <v>741</v>
      </c>
      <c r="L492" s="1">
        <v>43102</v>
      </c>
      <c r="M492" s="1">
        <v>43463</v>
      </c>
      <c r="N492" t="s">
        <v>989</v>
      </c>
      <c r="O492" t="s">
        <v>355</v>
      </c>
    </row>
    <row r="493" spans="1:15" x14ac:dyDescent="0.25">
      <c r="A493" t="s">
        <v>1450</v>
      </c>
      <c r="B493" t="s">
        <v>1543</v>
      </c>
      <c r="C493" t="s">
        <v>1529</v>
      </c>
      <c r="D493" s="3" t="s">
        <v>774</v>
      </c>
      <c r="E493" t="s">
        <v>47</v>
      </c>
      <c r="G493" s="3" t="s">
        <v>774</v>
      </c>
      <c r="H493">
        <f>SUMIF(C:C,B493,H:H)</f>
        <v>98</v>
      </c>
      <c r="I493" s="5">
        <f t="shared" si="56"/>
        <v>82.233673469387753</v>
      </c>
      <c r="J493" s="4">
        <f t="shared" si="57"/>
        <v>8058.9</v>
      </c>
      <c r="K493" t="s">
        <v>353</v>
      </c>
      <c r="L493" s="1">
        <v>43102</v>
      </c>
      <c r="M493" s="1">
        <v>43463</v>
      </c>
      <c r="O493" t="s">
        <v>355</v>
      </c>
    </row>
    <row r="494" spans="1:15" x14ac:dyDescent="0.25">
      <c r="A494" t="s">
        <v>1450</v>
      </c>
      <c r="B494" t="s">
        <v>1544</v>
      </c>
      <c r="C494" t="s">
        <v>1543</v>
      </c>
      <c r="D494" s="3" t="s">
        <v>780</v>
      </c>
      <c r="E494" t="s">
        <v>67</v>
      </c>
      <c r="G494" s="3" t="s">
        <v>780</v>
      </c>
      <c r="H494">
        <v>16</v>
      </c>
      <c r="I494" s="5">
        <f t="shared" si="56"/>
        <v>95.3</v>
      </c>
      <c r="J494" s="4">
        <f t="shared" si="57"/>
        <v>1524.8</v>
      </c>
      <c r="K494" t="s">
        <v>741</v>
      </c>
      <c r="L494" s="1">
        <v>43102</v>
      </c>
      <c r="M494" s="1">
        <v>43463</v>
      </c>
      <c r="N494" t="s">
        <v>28</v>
      </c>
      <c r="O494" t="s">
        <v>355</v>
      </c>
    </row>
    <row r="495" spans="1:15" ht="31.5" x14ac:dyDescent="0.25">
      <c r="A495" t="s">
        <v>1450</v>
      </c>
      <c r="B495" t="s">
        <v>1545</v>
      </c>
      <c r="C495" t="s">
        <v>1543</v>
      </c>
      <c r="D495" s="3" t="s">
        <v>781</v>
      </c>
      <c r="E495" t="s">
        <v>67</v>
      </c>
      <c r="G495" s="3" t="s">
        <v>781</v>
      </c>
      <c r="H495">
        <v>40</v>
      </c>
      <c r="I495" s="5">
        <f t="shared" si="56"/>
        <v>75.599999999999994</v>
      </c>
      <c r="J495" s="4">
        <f t="shared" si="57"/>
        <v>3024</v>
      </c>
      <c r="K495" t="s">
        <v>741</v>
      </c>
      <c r="L495" s="1">
        <v>43102</v>
      </c>
      <c r="M495" s="1">
        <v>43463</v>
      </c>
      <c r="N495" t="s">
        <v>140</v>
      </c>
      <c r="O495" t="s">
        <v>355</v>
      </c>
    </row>
    <row r="496" spans="1:15" x14ac:dyDescent="0.25">
      <c r="A496" t="s">
        <v>1450</v>
      </c>
      <c r="B496" t="s">
        <v>1546</v>
      </c>
      <c r="C496" t="s">
        <v>1543</v>
      </c>
      <c r="D496" s="3" t="s">
        <v>782</v>
      </c>
      <c r="E496" t="s">
        <v>67</v>
      </c>
      <c r="G496" s="3" t="s">
        <v>782</v>
      </c>
      <c r="H496">
        <v>17</v>
      </c>
      <c r="I496" s="5">
        <f t="shared" si="56"/>
        <v>95.3</v>
      </c>
      <c r="J496" s="4">
        <f t="shared" si="57"/>
        <v>1620.1</v>
      </c>
      <c r="K496" t="s">
        <v>741</v>
      </c>
      <c r="L496" s="1">
        <v>43102</v>
      </c>
      <c r="M496" s="1">
        <v>43463</v>
      </c>
      <c r="N496" t="s">
        <v>986</v>
      </c>
      <c r="O496" t="s">
        <v>355</v>
      </c>
    </row>
    <row r="497" spans="1:15" x14ac:dyDescent="0.25">
      <c r="A497" t="s">
        <v>1450</v>
      </c>
      <c r="B497" t="s">
        <v>1547</v>
      </c>
      <c r="C497" t="s">
        <v>1543</v>
      </c>
      <c r="D497" s="3" t="s">
        <v>783</v>
      </c>
      <c r="E497" t="s">
        <v>67</v>
      </c>
      <c r="G497" s="3" t="s">
        <v>783</v>
      </c>
      <c r="H497">
        <v>25</v>
      </c>
      <c r="I497" s="5">
        <f t="shared" si="56"/>
        <v>75.599999999999994</v>
      </c>
      <c r="J497" s="4">
        <f t="shared" si="57"/>
        <v>1889.9999999999998</v>
      </c>
      <c r="K497" t="s">
        <v>741</v>
      </c>
      <c r="L497" s="1">
        <v>43102</v>
      </c>
      <c r="M497" s="1">
        <v>43463</v>
      </c>
      <c r="N497" t="s">
        <v>989</v>
      </c>
      <c r="O497" t="s">
        <v>355</v>
      </c>
    </row>
    <row r="498" spans="1:15" x14ac:dyDescent="0.25">
      <c r="A498" t="s">
        <v>1450</v>
      </c>
      <c r="B498" t="s">
        <v>1548</v>
      </c>
      <c r="C498" t="s">
        <v>1452</v>
      </c>
      <c r="D498" s="3" t="s">
        <v>688</v>
      </c>
      <c r="E498" t="s">
        <v>24</v>
      </c>
      <c r="G498" s="3" t="s">
        <v>688</v>
      </c>
      <c r="H498">
        <f>SUMIF(C:C,B498,H:H)</f>
        <v>1418</v>
      </c>
      <c r="I498" s="5">
        <f t="shared" si="56"/>
        <v>82.754795486600855</v>
      </c>
      <c r="J498" s="4">
        <f t="shared" si="57"/>
        <v>117346.3</v>
      </c>
      <c r="K498" t="s">
        <v>353</v>
      </c>
      <c r="L498" s="1">
        <v>43102</v>
      </c>
      <c r="M498" s="1">
        <v>43463</v>
      </c>
      <c r="O498" t="s">
        <v>355</v>
      </c>
    </row>
    <row r="499" spans="1:15" x14ac:dyDescent="0.25">
      <c r="A499" t="s">
        <v>1450</v>
      </c>
      <c r="B499" t="s">
        <v>1549</v>
      </c>
      <c r="C499" t="s">
        <v>1548</v>
      </c>
      <c r="D499" s="3" t="s">
        <v>788</v>
      </c>
      <c r="E499" t="s">
        <v>47</v>
      </c>
      <c r="G499" s="3" t="s">
        <v>897</v>
      </c>
      <c r="H499">
        <f>SUMIF(C:C,B499,H:H)</f>
        <v>222</v>
      </c>
      <c r="I499" s="5">
        <f t="shared" si="56"/>
        <v>81.27927927927928</v>
      </c>
      <c r="J499" s="4">
        <f t="shared" si="57"/>
        <v>18044</v>
      </c>
      <c r="K499" t="s">
        <v>353</v>
      </c>
      <c r="L499" s="1">
        <v>43102</v>
      </c>
      <c r="M499" s="1">
        <v>43463</v>
      </c>
      <c r="O499" t="s">
        <v>355</v>
      </c>
    </row>
    <row r="500" spans="1:15" x14ac:dyDescent="0.25">
      <c r="A500" t="s">
        <v>1450</v>
      </c>
      <c r="B500" t="s">
        <v>1550</v>
      </c>
      <c r="C500" t="s">
        <v>1549</v>
      </c>
      <c r="D500" s="3" t="s">
        <v>892</v>
      </c>
      <c r="E500" t="s">
        <v>67</v>
      </c>
      <c r="G500" s="3" t="s">
        <v>892</v>
      </c>
      <c r="H500">
        <v>20</v>
      </c>
      <c r="I500" s="5">
        <f t="shared" si="56"/>
        <v>95.3</v>
      </c>
      <c r="J500" s="4">
        <f t="shared" si="57"/>
        <v>1906</v>
      </c>
      <c r="K500" t="s">
        <v>741</v>
      </c>
      <c r="L500" s="1">
        <v>43102</v>
      </c>
      <c r="M500" s="1">
        <v>43463</v>
      </c>
      <c r="N500" t="s">
        <v>987</v>
      </c>
      <c r="O500" t="s">
        <v>355</v>
      </c>
    </row>
    <row r="501" spans="1:15" x14ac:dyDescent="0.25">
      <c r="A501" t="s">
        <v>1450</v>
      </c>
      <c r="B501" t="s">
        <v>1551</v>
      </c>
      <c r="C501" t="s">
        <v>1549</v>
      </c>
      <c r="D501" s="3" t="s">
        <v>893</v>
      </c>
      <c r="E501" t="s">
        <v>67</v>
      </c>
      <c r="G501" s="3" t="s">
        <v>893</v>
      </c>
      <c r="H501">
        <v>12</v>
      </c>
      <c r="I501" s="5">
        <f t="shared" si="56"/>
        <v>95.3</v>
      </c>
      <c r="J501" s="4">
        <f t="shared" si="57"/>
        <v>1143.5999999999999</v>
      </c>
      <c r="K501" t="s">
        <v>741</v>
      </c>
      <c r="L501" s="1">
        <v>43102</v>
      </c>
      <c r="M501" s="1">
        <v>43463</v>
      </c>
      <c r="N501" t="s">
        <v>986</v>
      </c>
      <c r="O501" t="s">
        <v>355</v>
      </c>
    </row>
    <row r="502" spans="1:15" x14ac:dyDescent="0.25">
      <c r="A502" t="s">
        <v>1450</v>
      </c>
      <c r="B502" t="s">
        <v>1552</v>
      </c>
      <c r="C502" t="s">
        <v>1549</v>
      </c>
      <c r="D502" s="3" t="s">
        <v>894</v>
      </c>
      <c r="E502" t="s">
        <v>67</v>
      </c>
      <c r="G502" s="3" t="s">
        <v>894</v>
      </c>
      <c r="H502">
        <v>40</v>
      </c>
      <c r="I502" s="5">
        <f t="shared" si="56"/>
        <v>75.599999999999994</v>
      </c>
      <c r="J502" s="4">
        <f t="shared" si="57"/>
        <v>3024</v>
      </c>
      <c r="K502" t="s">
        <v>741</v>
      </c>
      <c r="L502" s="1">
        <v>43102</v>
      </c>
      <c r="M502" s="1">
        <v>43463</v>
      </c>
      <c r="N502" t="s">
        <v>988</v>
      </c>
      <c r="O502" t="s">
        <v>355</v>
      </c>
    </row>
    <row r="503" spans="1:15" x14ac:dyDescent="0.25">
      <c r="A503" t="s">
        <v>1450</v>
      </c>
      <c r="B503" t="s">
        <v>1553</v>
      </c>
      <c r="C503" t="s">
        <v>1549</v>
      </c>
      <c r="D503" s="3" t="s">
        <v>895</v>
      </c>
      <c r="E503" t="s">
        <v>67</v>
      </c>
      <c r="G503" s="3" t="s">
        <v>895</v>
      </c>
      <c r="H503">
        <v>118</v>
      </c>
      <c r="I503" s="5">
        <f t="shared" si="56"/>
        <v>75.599999999999994</v>
      </c>
      <c r="J503" s="4">
        <f t="shared" si="57"/>
        <v>8920.7999999999993</v>
      </c>
      <c r="K503" t="s">
        <v>741</v>
      </c>
      <c r="L503" s="1">
        <v>43102</v>
      </c>
      <c r="M503" s="1">
        <v>43463</v>
      </c>
      <c r="N503" t="s">
        <v>989</v>
      </c>
      <c r="O503" t="s">
        <v>355</v>
      </c>
    </row>
    <row r="504" spans="1:15" x14ac:dyDescent="0.25">
      <c r="A504" t="s">
        <v>1450</v>
      </c>
      <c r="B504" t="s">
        <v>1554</v>
      </c>
      <c r="C504" t="s">
        <v>1549</v>
      </c>
      <c r="D504" s="3" t="s">
        <v>896</v>
      </c>
      <c r="E504" t="s">
        <v>67</v>
      </c>
      <c r="G504" s="3" t="s">
        <v>896</v>
      </c>
      <c r="H504">
        <v>32</v>
      </c>
      <c r="I504" s="5">
        <f t="shared" si="56"/>
        <v>95.3</v>
      </c>
      <c r="J504" s="4">
        <f t="shared" si="57"/>
        <v>3049.6</v>
      </c>
      <c r="K504" t="s">
        <v>741</v>
      </c>
      <c r="L504" s="1">
        <v>43102</v>
      </c>
      <c r="M504" s="1">
        <v>43463</v>
      </c>
      <c r="N504" t="s">
        <v>985</v>
      </c>
      <c r="O504" t="s">
        <v>355</v>
      </c>
    </row>
    <row r="505" spans="1:15" ht="31.5" x14ac:dyDescent="0.25">
      <c r="A505" t="s">
        <v>1450</v>
      </c>
      <c r="B505" t="s">
        <v>1555</v>
      </c>
      <c r="C505" t="s">
        <v>1548</v>
      </c>
      <c r="D505" s="3" t="s">
        <v>790</v>
      </c>
      <c r="E505" t="s">
        <v>47</v>
      </c>
      <c r="G505" s="3" t="s">
        <v>898</v>
      </c>
      <c r="H505">
        <f>SUMIF(C:C,B505,H:H)</f>
        <v>493</v>
      </c>
      <c r="I505" s="5">
        <f t="shared" si="56"/>
        <v>79.116430020283957</v>
      </c>
      <c r="J505" s="4">
        <f t="shared" si="57"/>
        <v>39004.399999999994</v>
      </c>
      <c r="K505" t="s">
        <v>353</v>
      </c>
      <c r="L505" s="1">
        <v>43102</v>
      </c>
      <c r="M505" s="1">
        <v>43463</v>
      </c>
      <c r="O505" t="s">
        <v>355</v>
      </c>
    </row>
    <row r="506" spans="1:15" x14ac:dyDescent="0.25">
      <c r="A506" t="s">
        <v>1450</v>
      </c>
      <c r="B506" t="s">
        <v>1556</v>
      </c>
      <c r="C506" t="s">
        <v>1555</v>
      </c>
      <c r="D506" s="3" t="s">
        <v>1287</v>
      </c>
      <c r="E506" t="s">
        <v>67</v>
      </c>
      <c r="G506" s="3" t="s">
        <v>1287</v>
      </c>
      <c r="H506">
        <v>48</v>
      </c>
      <c r="I506" s="5">
        <f t="shared" si="56"/>
        <v>95.3</v>
      </c>
      <c r="J506" s="4">
        <f t="shared" si="57"/>
        <v>4574.3999999999996</v>
      </c>
      <c r="K506" t="s">
        <v>741</v>
      </c>
      <c r="L506" s="1">
        <v>43102</v>
      </c>
      <c r="M506" s="1">
        <v>43463</v>
      </c>
      <c r="N506" t="s">
        <v>987</v>
      </c>
      <c r="O506" t="s">
        <v>355</v>
      </c>
    </row>
    <row r="507" spans="1:15" x14ac:dyDescent="0.25">
      <c r="A507" t="s">
        <v>1450</v>
      </c>
      <c r="B507" t="s">
        <v>1557</v>
      </c>
      <c r="C507" t="s">
        <v>1555</v>
      </c>
      <c r="D507" s="3" t="s">
        <v>1288</v>
      </c>
      <c r="E507" t="s">
        <v>67</v>
      </c>
      <c r="G507" s="3" t="s">
        <v>1288</v>
      </c>
      <c r="H507">
        <v>20</v>
      </c>
      <c r="I507" s="5">
        <f t="shared" si="56"/>
        <v>95.3</v>
      </c>
      <c r="J507" s="4">
        <f t="shared" si="57"/>
        <v>1906</v>
      </c>
      <c r="K507" t="s">
        <v>741</v>
      </c>
      <c r="L507" s="1">
        <v>43102</v>
      </c>
      <c r="M507" s="1">
        <v>43463</v>
      </c>
      <c r="N507" t="s">
        <v>986</v>
      </c>
      <c r="O507" t="s">
        <v>355</v>
      </c>
    </row>
    <row r="508" spans="1:15" x14ac:dyDescent="0.25">
      <c r="A508" t="s">
        <v>1450</v>
      </c>
      <c r="B508" t="s">
        <v>1558</v>
      </c>
      <c r="C508" t="s">
        <v>1555</v>
      </c>
      <c r="D508" s="3" t="s">
        <v>1289</v>
      </c>
      <c r="E508" t="s">
        <v>67</v>
      </c>
      <c r="G508" s="3" t="s">
        <v>1289</v>
      </c>
      <c r="H508">
        <v>287</v>
      </c>
      <c r="I508" s="5">
        <f t="shared" si="56"/>
        <v>75.599999999999994</v>
      </c>
      <c r="J508" s="4">
        <f t="shared" ref="J508:J539" si="59">IF(K508="AGG",SUMIF(C:C,B508,J:J),IF(N508&lt;&gt;"",H508*I508,"???FIXWERT???"))</f>
        <v>21697.199999999997</v>
      </c>
      <c r="K508" t="s">
        <v>741</v>
      </c>
      <c r="L508" s="1">
        <v>43102</v>
      </c>
      <c r="M508" s="1">
        <v>43463</v>
      </c>
      <c r="N508" t="s">
        <v>988</v>
      </c>
      <c r="O508" t="s">
        <v>355</v>
      </c>
    </row>
    <row r="509" spans="1:15" x14ac:dyDescent="0.25">
      <c r="A509" t="s">
        <v>1450</v>
      </c>
      <c r="B509" t="s">
        <v>1559</v>
      </c>
      <c r="C509" t="s">
        <v>1555</v>
      </c>
      <c r="D509" s="3" t="s">
        <v>1290</v>
      </c>
      <c r="E509" t="s">
        <v>67</v>
      </c>
      <c r="G509" s="3" t="s">
        <v>1290</v>
      </c>
      <c r="H509">
        <v>118</v>
      </c>
      <c r="I509" s="5">
        <f t="shared" si="56"/>
        <v>75.599999999999994</v>
      </c>
      <c r="J509" s="4">
        <f t="shared" si="59"/>
        <v>8920.7999999999993</v>
      </c>
      <c r="K509" t="s">
        <v>741</v>
      </c>
      <c r="L509" s="1">
        <v>43102</v>
      </c>
      <c r="M509" s="1">
        <v>43463</v>
      </c>
      <c r="N509" t="s">
        <v>989</v>
      </c>
      <c r="O509" t="s">
        <v>355</v>
      </c>
    </row>
    <row r="510" spans="1:15" x14ac:dyDescent="0.25">
      <c r="A510" t="s">
        <v>1450</v>
      </c>
      <c r="B510" t="s">
        <v>1560</v>
      </c>
      <c r="C510" t="s">
        <v>1555</v>
      </c>
      <c r="D510" s="3" t="s">
        <v>1291</v>
      </c>
      <c r="E510" t="s">
        <v>67</v>
      </c>
      <c r="G510" s="3" t="s">
        <v>1291</v>
      </c>
      <c r="H510">
        <v>20</v>
      </c>
      <c r="I510" s="5">
        <f t="shared" si="56"/>
        <v>95.3</v>
      </c>
      <c r="J510" s="4">
        <f t="shared" si="59"/>
        <v>1906</v>
      </c>
      <c r="K510" t="s">
        <v>741</v>
      </c>
      <c r="L510" s="1">
        <v>43102</v>
      </c>
      <c r="M510" s="1">
        <v>43463</v>
      </c>
      <c r="N510" t="s">
        <v>985</v>
      </c>
      <c r="O510" t="s">
        <v>355</v>
      </c>
    </row>
    <row r="511" spans="1:15" x14ac:dyDescent="0.25">
      <c r="A511" t="s">
        <v>1450</v>
      </c>
      <c r="B511" t="s">
        <v>1561</v>
      </c>
      <c r="C511" t="s">
        <v>1548</v>
      </c>
      <c r="D511" s="3" t="s">
        <v>792</v>
      </c>
      <c r="E511" t="s">
        <v>47</v>
      </c>
      <c r="G511" s="3" t="s">
        <v>915</v>
      </c>
      <c r="H511">
        <f>SUMIF(C:C,B511,H:H)</f>
        <v>152</v>
      </c>
      <c r="I511" s="5">
        <f t="shared" si="56"/>
        <v>79.747368421052627</v>
      </c>
      <c r="J511" s="4">
        <f t="shared" si="59"/>
        <v>12121.6</v>
      </c>
      <c r="K511" t="s">
        <v>353</v>
      </c>
      <c r="L511" s="1">
        <v>43102</v>
      </c>
      <c r="M511" s="1">
        <v>43463</v>
      </c>
      <c r="O511" t="s">
        <v>1320</v>
      </c>
    </row>
    <row r="512" spans="1:15" x14ac:dyDescent="0.25">
      <c r="A512" t="s">
        <v>1450</v>
      </c>
      <c r="B512" t="s">
        <v>1562</v>
      </c>
      <c r="C512" t="s">
        <v>1561</v>
      </c>
      <c r="D512" s="3" t="s">
        <v>912</v>
      </c>
      <c r="E512" t="s">
        <v>67</v>
      </c>
      <c r="G512" s="3" t="s">
        <v>912</v>
      </c>
      <c r="H512">
        <v>12</v>
      </c>
      <c r="I512" s="5">
        <f t="shared" si="56"/>
        <v>95.3</v>
      </c>
      <c r="J512" s="4">
        <f t="shared" si="59"/>
        <v>1143.5999999999999</v>
      </c>
      <c r="K512" t="s">
        <v>741</v>
      </c>
      <c r="L512" s="1">
        <v>43102</v>
      </c>
      <c r="M512" s="1">
        <v>43463</v>
      </c>
      <c r="N512" t="s">
        <v>986</v>
      </c>
      <c r="O512" t="s">
        <v>355</v>
      </c>
    </row>
    <row r="513" spans="1:15" x14ac:dyDescent="0.25">
      <c r="A513" t="s">
        <v>1450</v>
      </c>
      <c r="B513" t="s">
        <v>1563</v>
      </c>
      <c r="C513" t="s">
        <v>1561</v>
      </c>
      <c r="D513" s="3" t="s">
        <v>913</v>
      </c>
      <c r="E513" t="s">
        <v>67</v>
      </c>
      <c r="G513" s="3" t="s">
        <v>913</v>
      </c>
      <c r="H513">
        <v>120</v>
      </c>
      <c r="I513" s="5">
        <f t="shared" si="56"/>
        <v>75.599999999999994</v>
      </c>
      <c r="J513" s="4">
        <f t="shared" si="59"/>
        <v>9072</v>
      </c>
      <c r="K513" t="s">
        <v>741</v>
      </c>
      <c r="L513" s="1">
        <v>43102</v>
      </c>
      <c r="M513" s="1">
        <v>43463</v>
      </c>
      <c r="N513" t="s">
        <v>989</v>
      </c>
      <c r="O513" t="s">
        <v>355</v>
      </c>
    </row>
    <row r="514" spans="1:15" x14ac:dyDescent="0.25">
      <c r="A514" t="s">
        <v>1450</v>
      </c>
      <c r="B514" t="s">
        <v>1564</v>
      </c>
      <c r="C514" t="s">
        <v>1561</v>
      </c>
      <c r="D514" s="3" t="s">
        <v>914</v>
      </c>
      <c r="E514" t="s">
        <v>67</v>
      </c>
      <c r="G514" s="3" t="s">
        <v>914</v>
      </c>
      <c r="H514">
        <v>20</v>
      </c>
      <c r="I514" s="5">
        <f t="shared" si="56"/>
        <v>95.3</v>
      </c>
      <c r="J514" s="4">
        <f t="shared" si="59"/>
        <v>1906</v>
      </c>
      <c r="K514" t="s">
        <v>741</v>
      </c>
      <c r="L514" s="1">
        <v>43102</v>
      </c>
      <c r="M514" s="1">
        <v>43463</v>
      </c>
      <c r="N514" t="s">
        <v>987</v>
      </c>
      <c r="O514" t="s">
        <v>355</v>
      </c>
    </row>
    <row r="515" spans="1:15" ht="31.5" x14ac:dyDescent="0.25">
      <c r="A515" t="s">
        <v>1450</v>
      </c>
      <c r="B515" t="s">
        <v>1565</v>
      </c>
      <c r="C515" t="s">
        <v>1548</v>
      </c>
      <c r="D515" s="3" t="s">
        <v>794</v>
      </c>
      <c r="E515" t="s">
        <v>47</v>
      </c>
      <c r="G515" s="3" t="s">
        <v>916</v>
      </c>
      <c r="H515">
        <f>SUMIF(C:C,B515,H:H)</f>
        <v>280</v>
      </c>
      <c r="I515" s="5">
        <f t="shared" si="56"/>
        <v>85.45</v>
      </c>
      <c r="J515" s="4">
        <f t="shared" si="59"/>
        <v>23926</v>
      </c>
      <c r="K515" t="s">
        <v>353</v>
      </c>
      <c r="L515" s="1">
        <v>43102</v>
      </c>
      <c r="M515" s="1">
        <v>43463</v>
      </c>
      <c r="O515" t="s">
        <v>355</v>
      </c>
    </row>
    <row r="516" spans="1:15" x14ac:dyDescent="0.25">
      <c r="A516" t="s">
        <v>1450</v>
      </c>
      <c r="B516" t="s">
        <v>1566</v>
      </c>
      <c r="C516" t="s">
        <v>1565</v>
      </c>
      <c r="D516" s="3" t="s">
        <v>904</v>
      </c>
      <c r="E516" t="s">
        <v>67</v>
      </c>
      <c r="G516" s="3" t="s">
        <v>904</v>
      </c>
      <c r="H516">
        <v>80</v>
      </c>
      <c r="I516" s="5">
        <f t="shared" si="56"/>
        <v>95.3</v>
      </c>
      <c r="J516" s="4">
        <f t="shared" si="59"/>
        <v>7624</v>
      </c>
      <c r="K516" t="s">
        <v>741</v>
      </c>
      <c r="L516" s="1">
        <v>43102</v>
      </c>
      <c r="M516" s="1">
        <v>43463</v>
      </c>
      <c r="N516" t="s">
        <v>987</v>
      </c>
      <c r="O516" t="s">
        <v>355</v>
      </c>
    </row>
    <row r="517" spans="1:15" x14ac:dyDescent="0.25">
      <c r="A517" t="s">
        <v>1450</v>
      </c>
      <c r="B517" t="s">
        <v>1567</v>
      </c>
      <c r="C517" t="s">
        <v>1565</v>
      </c>
      <c r="D517" s="3" t="s">
        <v>905</v>
      </c>
      <c r="E517" t="s">
        <v>67</v>
      </c>
      <c r="G517" s="3" t="s">
        <v>905</v>
      </c>
      <c r="H517">
        <v>20</v>
      </c>
      <c r="I517" s="5">
        <f t="shared" si="56"/>
        <v>95.3</v>
      </c>
      <c r="J517" s="4">
        <f t="shared" si="59"/>
        <v>1906</v>
      </c>
      <c r="K517" t="s">
        <v>741</v>
      </c>
      <c r="L517" s="1">
        <v>43102</v>
      </c>
      <c r="M517" s="1">
        <v>43463</v>
      </c>
      <c r="N517" t="s">
        <v>986</v>
      </c>
      <c r="O517" t="s">
        <v>355</v>
      </c>
    </row>
    <row r="518" spans="1:15" x14ac:dyDescent="0.25">
      <c r="A518" t="s">
        <v>1450</v>
      </c>
      <c r="B518" t="s">
        <v>1568</v>
      </c>
      <c r="C518" t="s">
        <v>1565</v>
      </c>
      <c r="D518" s="3" t="s">
        <v>906</v>
      </c>
      <c r="E518" t="s">
        <v>67</v>
      </c>
      <c r="G518" s="3" t="s">
        <v>906</v>
      </c>
      <c r="H518">
        <v>100</v>
      </c>
      <c r="I518" s="5">
        <f t="shared" si="56"/>
        <v>75.599999999999994</v>
      </c>
      <c r="J518" s="4">
        <f t="shared" si="59"/>
        <v>7559.9999999999991</v>
      </c>
      <c r="K518" t="s">
        <v>741</v>
      </c>
      <c r="L518" s="1">
        <v>43102</v>
      </c>
      <c r="M518" s="1">
        <v>43463</v>
      </c>
      <c r="N518" t="s">
        <v>988</v>
      </c>
      <c r="O518" t="s">
        <v>355</v>
      </c>
    </row>
    <row r="519" spans="1:15" x14ac:dyDescent="0.25">
      <c r="A519" t="s">
        <v>1450</v>
      </c>
      <c r="B519" t="s">
        <v>1569</v>
      </c>
      <c r="C519" t="s">
        <v>1565</v>
      </c>
      <c r="D519" s="3" t="s">
        <v>907</v>
      </c>
      <c r="E519" t="s">
        <v>67</v>
      </c>
      <c r="G519" s="3" t="s">
        <v>907</v>
      </c>
      <c r="H519">
        <v>40</v>
      </c>
      <c r="I519" s="5">
        <f t="shared" si="56"/>
        <v>75.599999999999994</v>
      </c>
      <c r="J519" s="4">
        <f t="shared" si="59"/>
        <v>3024</v>
      </c>
      <c r="K519" t="s">
        <v>741</v>
      </c>
      <c r="L519" s="1">
        <v>43102</v>
      </c>
      <c r="M519" s="1">
        <v>43463</v>
      </c>
      <c r="N519" t="s">
        <v>989</v>
      </c>
      <c r="O519" t="s">
        <v>355</v>
      </c>
    </row>
    <row r="520" spans="1:15" x14ac:dyDescent="0.25">
      <c r="A520" t="s">
        <v>1450</v>
      </c>
      <c r="B520" t="s">
        <v>1570</v>
      </c>
      <c r="C520" t="s">
        <v>1565</v>
      </c>
      <c r="D520" s="3" t="s">
        <v>908</v>
      </c>
      <c r="E520" t="s">
        <v>67</v>
      </c>
      <c r="G520" s="3" t="s">
        <v>908</v>
      </c>
      <c r="H520">
        <v>40</v>
      </c>
      <c r="I520" s="5">
        <f t="shared" si="56"/>
        <v>95.3</v>
      </c>
      <c r="J520" s="4">
        <f t="shared" si="59"/>
        <v>3812</v>
      </c>
      <c r="K520" t="s">
        <v>741</v>
      </c>
      <c r="L520" s="1">
        <v>43102</v>
      </c>
      <c r="M520" s="1">
        <v>43463</v>
      </c>
      <c r="N520" t="s">
        <v>985</v>
      </c>
      <c r="O520" t="s">
        <v>355</v>
      </c>
    </row>
    <row r="521" spans="1:15" ht="47.25" x14ac:dyDescent="0.25">
      <c r="A521" t="s">
        <v>1450</v>
      </c>
      <c r="B521" t="s">
        <v>1571</v>
      </c>
      <c r="C521" t="s">
        <v>1548</v>
      </c>
      <c r="D521" s="3" t="s">
        <v>798</v>
      </c>
      <c r="E521" t="s">
        <v>47</v>
      </c>
      <c r="G521" s="3" t="s">
        <v>923</v>
      </c>
      <c r="H521">
        <f>SUMIF(C:C,B521,H:H)</f>
        <v>90</v>
      </c>
      <c r="I521" s="5">
        <f t="shared" si="56"/>
        <v>90.922222222222217</v>
      </c>
      <c r="J521" s="4">
        <f t="shared" si="59"/>
        <v>8183</v>
      </c>
      <c r="K521" t="s">
        <v>353</v>
      </c>
      <c r="L521" s="1">
        <v>43102</v>
      </c>
      <c r="M521" s="1">
        <v>43463</v>
      </c>
      <c r="O521" t="s">
        <v>355</v>
      </c>
    </row>
    <row r="522" spans="1:15" x14ac:dyDescent="0.25">
      <c r="A522" t="s">
        <v>1450</v>
      </c>
      <c r="B522" t="s">
        <v>1572</v>
      </c>
      <c r="C522" t="s">
        <v>1571</v>
      </c>
      <c r="D522" s="3" t="s">
        <v>920</v>
      </c>
      <c r="E522" t="s">
        <v>67</v>
      </c>
      <c r="G522" s="3" t="s">
        <v>920</v>
      </c>
      <c r="H522">
        <v>20</v>
      </c>
      <c r="I522" s="5">
        <f t="shared" si="56"/>
        <v>95.3</v>
      </c>
      <c r="J522" s="4">
        <f t="shared" si="59"/>
        <v>1906</v>
      </c>
      <c r="K522" t="s">
        <v>741</v>
      </c>
      <c r="L522" s="1">
        <v>43102</v>
      </c>
      <c r="M522" s="1">
        <v>43463</v>
      </c>
      <c r="N522" t="s">
        <v>986</v>
      </c>
      <c r="O522" t="s">
        <v>355</v>
      </c>
    </row>
    <row r="523" spans="1:15" x14ac:dyDescent="0.25">
      <c r="A523" t="s">
        <v>1450</v>
      </c>
      <c r="B523" t="s">
        <v>1573</v>
      </c>
      <c r="C523" t="s">
        <v>1571</v>
      </c>
      <c r="D523" s="3" t="s">
        <v>921</v>
      </c>
      <c r="E523" t="s">
        <v>67</v>
      </c>
      <c r="G523" s="3" t="s">
        <v>921</v>
      </c>
      <c r="H523">
        <v>20</v>
      </c>
      <c r="I523" s="5">
        <f t="shared" si="56"/>
        <v>75.599999999999994</v>
      </c>
      <c r="J523" s="4">
        <f t="shared" si="59"/>
        <v>1512</v>
      </c>
      <c r="K523" t="s">
        <v>741</v>
      </c>
      <c r="L523" s="1">
        <v>43102</v>
      </c>
      <c r="M523" s="1">
        <v>43463</v>
      </c>
      <c r="N523" t="s">
        <v>988</v>
      </c>
      <c r="O523" t="s">
        <v>355</v>
      </c>
    </row>
    <row r="524" spans="1:15" x14ac:dyDescent="0.25">
      <c r="A524" t="s">
        <v>1450</v>
      </c>
      <c r="B524" t="s">
        <v>1574</v>
      </c>
      <c r="C524" t="s">
        <v>1571</v>
      </c>
      <c r="D524" s="3" t="s">
        <v>922</v>
      </c>
      <c r="E524" t="s">
        <v>67</v>
      </c>
      <c r="G524" s="3" t="s">
        <v>922</v>
      </c>
      <c r="H524">
        <v>50</v>
      </c>
      <c r="I524" s="5">
        <f t="shared" si="56"/>
        <v>95.3</v>
      </c>
      <c r="J524" s="4">
        <f t="shared" si="59"/>
        <v>4765</v>
      </c>
      <c r="K524" t="s">
        <v>741</v>
      </c>
      <c r="L524" s="1">
        <v>43102</v>
      </c>
      <c r="M524" s="1">
        <v>43463</v>
      </c>
      <c r="N524" t="s">
        <v>987</v>
      </c>
      <c r="O524" t="s">
        <v>355</v>
      </c>
    </row>
    <row r="525" spans="1:15" ht="47.25" x14ac:dyDescent="0.25">
      <c r="A525" t="s">
        <v>1450</v>
      </c>
      <c r="B525" t="s">
        <v>1575</v>
      </c>
      <c r="C525" t="s">
        <v>1548</v>
      </c>
      <c r="D525" s="3" t="s">
        <v>799</v>
      </c>
      <c r="E525" t="s">
        <v>47</v>
      </c>
      <c r="G525" s="3" t="s">
        <v>800</v>
      </c>
      <c r="H525">
        <f>SUMIF(C:C,B525,H:H)</f>
        <v>76</v>
      </c>
      <c r="I525" s="5">
        <f t="shared" si="56"/>
        <v>87.523684210526312</v>
      </c>
      <c r="J525" s="4">
        <f t="shared" si="59"/>
        <v>6651.8</v>
      </c>
      <c r="K525" t="s">
        <v>353</v>
      </c>
      <c r="L525" s="1">
        <v>43102</v>
      </c>
      <c r="M525" s="1">
        <v>43463</v>
      </c>
      <c r="O525" t="s">
        <v>355</v>
      </c>
    </row>
    <row r="526" spans="1:15" x14ac:dyDescent="0.25">
      <c r="A526" t="s">
        <v>1450</v>
      </c>
      <c r="B526" t="s">
        <v>1576</v>
      </c>
      <c r="C526" t="s">
        <v>1575</v>
      </c>
      <c r="D526" s="3" t="s">
        <v>929</v>
      </c>
      <c r="E526" t="s">
        <v>67</v>
      </c>
      <c r="G526" s="3" t="s">
        <v>929</v>
      </c>
      <c r="H526">
        <v>20</v>
      </c>
      <c r="I526" s="5">
        <f t="shared" si="56"/>
        <v>95.3</v>
      </c>
      <c r="J526" s="4">
        <f t="shared" si="59"/>
        <v>1906</v>
      </c>
      <c r="K526" t="s">
        <v>741</v>
      </c>
      <c r="L526" s="1">
        <v>43102</v>
      </c>
      <c r="M526" s="1">
        <v>43463</v>
      </c>
      <c r="N526" t="s">
        <v>987</v>
      </c>
      <c r="O526" t="s">
        <v>355</v>
      </c>
    </row>
    <row r="527" spans="1:15" x14ac:dyDescent="0.25">
      <c r="A527" t="s">
        <v>1450</v>
      </c>
      <c r="B527" t="s">
        <v>1577</v>
      </c>
      <c r="C527" t="s">
        <v>1575</v>
      </c>
      <c r="D527" s="3" t="s">
        <v>930</v>
      </c>
      <c r="E527" t="s">
        <v>67</v>
      </c>
      <c r="G527" s="3" t="s">
        <v>930</v>
      </c>
      <c r="H527">
        <v>16</v>
      </c>
      <c r="I527" s="5">
        <f t="shared" si="56"/>
        <v>95.3</v>
      </c>
      <c r="J527" s="4">
        <f t="shared" si="59"/>
        <v>1524.8</v>
      </c>
      <c r="K527" t="s">
        <v>741</v>
      </c>
      <c r="L527" s="1">
        <v>43102</v>
      </c>
      <c r="M527" s="1">
        <v>43463</v>
      </c>
      <c r="N527" t="s">
        <v>986</v>
      </c>
      <c r="O527" t="s">
        <v>355</v>
      </c>
    </row>
    <row r="528" spans="1:15" x14ac:dyDescent="0.25">
      <c r="A528" t="s">
        <v>1450</v>
      </c>
      <c r="B528" t="s">
        <v>1578</v>
      </c>
      <c r="C528" t="s">
        <v>1575</v>
      </c>
      <c r="D528" s="3" t="s">
        <v>931</v>
      </c>
      <c r="E528" t="s">
        <v>67</v>
      </c>
      <c r="G528" s="3" t="s">
        <v>931</v>
      </c>
      <c r="H528">
        <v>20</v>
      </c>
      <c r="I528" s="5">
        <f t="shared" si="56"/>
        <v>75.599999999999994</v>
      </c>
      <c r="J528" s="4">
        <f t="shared" si="59"/>
        <v>1512</v>
      </c>
      <c r="K528" t="s">
        <v>741</v>
      </c>
      <c r="L528" s="1">
        <v>43102</v>
      </c>
      <c r="M528" s="1">
        <v>43463</v>
      </c>
      <c r="N528" t="s">
        <v>988</v>
      </c>
      <c r="O528" t="s">
        <v>355</v>
      </c>
    </row>
    <row r="529" spans="1:15" x14ac:dyDescent="0.25">
      <c r="A529" t="s">
        <v>1450</v>
      </c>
      <c r="B529" t="s">
        <v>1579</v>
      </c>
      <c r="C529" t="s">
        <v>1575</v>
      </c>
      <c r="D529" s="3" t="s">
        <v>932</v>
      </c>
      <c r="E529" t="s">
        <v>67</v>
      </c>
      <c r="G529" s="3" t="s">
        <v>932</v>
      </c>
      <c r="H529">
        <v>10</v>
      </c>
      <c r="I529" s="5">
        <f t="shared" si="56"/>
        <v>75.599999999999994</v>
      </c>
      <c r="J529" s="4">
        <f t="shared" si="59"/>
        <v>756</v>
      </c>
      <c r="K529" t="s">
        <v>741</v>
      </c>
      <c r="L529" s="1">
        <v>43102</v>
      </c>
      <c r="M529" s="1">
        <v>43463</v>
      </c>
      <c r="N529" t="s">
        <v>989</v>
      </c>
      <c r="O529" t="s">
        <v>355</v>
      </c>
    </row>
    <row r="530" spans="1:15" x14ac:dyDescent="0.25">
      <c r="A530" t="s">
        <v>1450</v>
      </c>
      <c r="B530" t="s">
        <v>1580</v>
      </c>
      <c r="C530" t="s">
        <v>1575</v>
      </c>
      <c r="D530" s="3" t="s">
        <v>933</v>
      </c>
      <c r="E530" t="s">
        <v>67</v>
      </c>
      <c r="G530" s="3" t="s">
        <v>933</v>
      </c>
      <c r="H530">
        <v>10</v>
      </c>
      <c r="I530" s="5">
        <f t="shared" si="56"/>
        <v>95.3</v>
      </c>
      <c r="J530" s="4">
        <f t="shared" si="59"/>
        <v>953</v>
      </c>
      <c r="K530" t="s">
        <v>741</v>
      </c>
      <c r="L530" s="1">
        <v>43102</v>
      </c>
      <c r="M530" s="1">
        <v>43463</v>
      </c>
      <c r="N530" t="s">
        <v>985</v>
      </c>
      <c r="O530" t="s">
        <v>355</v>
      </c>
    </row>
    <row r="531" spans="1:15" x14ac:dyDescent="0.25">
      <c r="A531" t="s">
        <v>1450</v>
      </c>
      <c r="B531" t="s">
        <v>1581</v>
      </c>
      <c r="C531" t="s">
        <v>1548</v>
      </c>
      <c r="D531" s="3" t="s">
        <v>108</v>
      </c>
      <c r="E531" t="s">
        <v>47</v>
      </c>
      <c r="G531" s="3" t="s">
        <v>108</v>
      </c>
      <c r="H531">
        <f>SUMIF(C:C,B531,H:H)</f>
        <v>105</v>
      </c>
      <c r="I531" s="5">
        <f t="shared" si="56"/>
        <v>89.671428571428578</v>
      </c>
      <c r="J531" s="4">
        <f t="shared" si="59"/>
        <v>9415.5</v>
      </c>
      <c r="K531" t="s">
        <v>353</v>
      </c>
      <c r="L531" s="1">
        <v>43102</v>
      </c>
      <c r="M531" s="1">
        <v>43463</v>
      </c>
      <c r="O531" t="s">
        <v>355</v>
      </c>
    </row>
    <row r="532" spans="1:15" x14ac:dyDescent="0.25">
      <c r="A532" t="s">
        <v>1450</v>
      </c>
      <c r="B532" t="s">
        <v>1582</v>
      </c>
      <c r="C532" t="s">
        <v>1581</v>
      </c>
      <c r="D532" s="3" t="s">
        <v>939</v>
      </c>
      <c r="E532" t="s">
        <v>67</v>
      </c>
      <c r="G532" s="3" t="s">
        <v>939</v>
      </c>
      <c r="H532">
        <v>30</v>
      </c>
      <c r="I532" s="5">
        <f t="shared" si="56"/>
        <v>95.3</v>
      </c>
      <c r="J532" s="4">
        <f t="shared" si="59"/>
        <v>2859</v>
      </c>
      <c r="K532" t="s">
        <v>741</v>
      </c>
      <c r="L532" s="1">
        <v>43102</v>
      </c>
      <c r="M532" s="1">
        <v>43463</v>
      </c>
      <c r="N532" t="s">
        <v>987</v>
      </c>
      <c r="O532" t="s">
        <v>355</v>
      </c>
    </row>
    <row r="533" spans="1:15" x14ac:dyDescent="0.25">
      <c r="A533" t="s">
        <v>1450</v>
      </c>
      <c r="B533" t="s">
        <v>1583</v>
      </c>
      <c r="C533" t="s">
        <v>1581</v>
      </c>
      <c r="D533" s="3" t="s">
        <v>942</v>
      </c>
      <c r="E533" t="s">
        <v>67</v>
      </c>
      <c r="G533" s="3" t="s">
        <v>942</v>
      </c>
      <c r="H533">
        <v>15</v>
      </c>
      <c r="I533" s="5">
        <f t="shared" si="56"/>
        <v>95.3</v>
      </c>
      <c r="J533" s="4">
        <f t="shared" si="59"/>
        <v>1429.5</v>
      </c>
      <c r="K533" t="s">
        <v>741</v>
      </c>
      <c r="L533" s="1">
        <v>43102</v>
      </c>
      <c r="M533" s="1">
        <v>43463</v>
      </c>
      <c r="N533" t="s">
        <v>986</v>
      </c>
      <c r="O533" t="s">
        <v>355</v>
      </c>
    </row>
    <row r="534" spans="1:15" x14ac:dyDescent="0.25">
      <c r="A534" t="s">
        <v>1450</v>
      </c>
      <c r="B534" t="s">
        <v>1584</v>
      </c>
      <c r="C534" t="s">
        <v>1581</v>
      </c>
      <c r="D534" s="3" t="s">
        <v>940</v>
      </c>
      <c r="E534" t="s">
        <v>67</v>
      </c>
      <c r="G534" s="3" t="s">
        <v>940</v>
      </c>
      <c r="H534">
        <v>20</v>
      </c>
      <c r="I534" s="5">
        <f t="shared" si="56"/>
        <v>75.599999999999994</v>
      </c>
      <c r="J534" s="4">
        <f t="shared" si="59"/>
        <v>1512</v>
      </c>
      <c r="K534" t="s">
        <v>741</v>
      </c>
      <c r="L534" s="1">
        <v>43102</v>
      </c>
      <c r="M534" s="1">
        <v>43463</v>
      </c>
      <c r="N534" t="s">
        <v>988</v>
      </c>
      <c r="O534" t="s">
        <v>355</v>
      </c>
    </row>
    <row r="535" spans="1:15" x14ac:dyDescent="0.25">
      <c r="A535" t="s">
        <v>1450</v>
      </c>
      <c r="B535" t="s">
        <v>1585</v>
      </c>
      <c r="C535" t="s">
        <v>1581</v>
      </c>
      <c r="D535" s="3" t="s">
        <v>941</v>
      </c>
      <c r="E535" t="s">
        <v>67</v>
      </c>
      <c r="G535" s="3" t="s">
        <v>941</v>
      </c>
      <c r="H535">
        <v>10</v>
      </c>
      <c r="I535" s="5">
        <f t="shared" si="56"/>
        <v>75.599999999999994</v>
      </c>
      <c r="J535" s="4">
        <f t="shared" si="59"/>
        <v>756</v>
      </c>
      <c r="K535" t="s">
        <v>741</v>
      </c>
      <c r="L535" s="1">
        <v>43102</v>
      </c>
      <c r="M535" s="1">
        <v>43463</v>
      </c>
      <c r="N535" t="s">
        <v>989</v>
      </c>
      <c r="O535" t="s">
        <v>355</v>
      </c>
    </row>
    <row r="536" spans="1:15" ht="31.5" x14ac:dyDescent="0.25">
      <c r="A536" t="s">
        <v>1450</v>
      </c>
      <c r="B536" t="s">
        <v>1586</v>
      </c>
      <c r="C536" t="s">
        <v>1581</v>
      </c>
      <c r="D536" s="3" t="s">
        <v>1319</v>
      </c>
      <c r="E536" t="s">
        <v>67</v>
      </c>
      <c r="G536" s="3" t="s">
        <v>1319</v>
      </c>
      <c r="H536">
        <v>30</v>
      </c>
      <c r="I536" s="5">
        <f t="shared" si="56"/>
        <v>95.3</v>
      </c>
      <c r="J536" s="4">
        <f t="shared" si="59"/>
        <v>2859</v>
      </c>
      <c r="K536" t="s">
        <v>741</v>
      </c>
      <c r="L536" s="1">
        <v>43102</v>
      </c>
      <c r="M536" s="1">
        <v>43463</v>
      </c>
      <c r="N536" t="s">
        <v>985</v>
      </c>
      <c r="O536" t="s">
        <v>355</v>
      </c>
    </row>
    <row r="537" spans="1:15" ht="31.5" x14ac:dyDescent="0.25">
      <c r="A537" t="s">
        <v>1450</v>
      </c>
      <c r="B537" t="s">
        <v>1587</v>
      </c>
      <c r="C537" t="s">
        <v>1452</v>
      </c>
      <c r="D537" s="3" t="s">
        <v>770</v>
      </c>
      <c r="E537" t="s">
        <v>24</v>
      </c>
      <c r="G537" s="3" t="s">
        <v>810</v>
      </c>
      <c r="H537">
        <f>SUMIF(C:C,B537,H:H)</f>
        <v>562</v>
      </c>
      <c r="I537" s="5">
        <f t="shared" si="56"/>
        <v>142.08398576512454</v>
      </c>
      <c r="J537" s="4">
        <f t="shared" si="59"/>
        <v>79851.199999999997</v>
      </c>
      <c r="K537" t="s">
        <v>353</v>
      </c>
      <c r="L537" s="1">
        <v>43102</v>
      </c>
      <c r="M537" s="1">
        <v>43463</v>
      </c>
      <c r="O537" t="s">
        <v>355</v>
      </c>
    </row>
    <row r="538" spans="1:15" ht="126" x14ac:dyDescent="0.25">
      <c r="A538" t="s">
        <v>1450</v>
      </c>
      <c r="B538" t="s">
        <v>1588</v>
      </c>
      <c r="C538" t="s">
        <v>1587</v>
      </c>
      <c r="D538" s="3" t="s">
        <v>772</v>
      </c>
      <c r="E538" t="s">
        <v>47</v>
      </c>
      <c r="G538" s="3" t="s">
        <v>809</v>
      </c>
      <c r="H538">
        <f>SUMIF(C:C,B538,H:H)</f>
        <v>562</v>
      </c>
      <c r="I538" s="5">
        <f t="shared" si="56"/>
        <v>142.08398576512454</v>
      </c>
      <c r="J538" s="4">
        <f t="shared" si="59"/>
        <v>79851.199999999997</v>
      </c>
      <c r="K538" t="s">
        <v>353</v>
      </c>
      <c r="L538" s="1">
        <v>43102</v>
      </c>
      <c r="M538" s="1">
        <v>43463</v>
      </c>
      <c r="O538" t="s">
        <v>355</v>
      </c>
    </row>
    <row r="539" spans="1:15" x14ac:dyDescent="0.25">
      <c r="A539" t="s">
        <v>1450</v>
      </c>
      <c r="B539" t="s">
        <v>1589</v>
      </c>
      <c r="C539" t="s">
        <v>1588</v>
      </c>
      <c r="D539" s="3" t="s">
        <v>943</v>
      </c>
      <c r="E539" t="s">
        <v>67</v>
      </c>
      <c r="H539">
        <v>40</v>
      </c>
      <c r="I539" s="5">
        <f t="shared" ref="I539:I563" si="60">IF(K539="AGG",IF(H539&gt;0,J539/H539,0),SUMIF(JAHRKURZZS,CONCATENATE(YEAR(M539),N539),JAHRUSRATES))</f>
        <v>95.3</v>
      </c>
      <c r="J539" s="4">
        <f t="shared" si="59"/>
        <v>3812</v>
      </c>
      <c r="K539" t="s">
        <v>741</v>
      </c>
      <c r="L539" s="1">
        <v>43102</v>
      </c>
      <c r="M539" s="1">
        <v>43463</v>
      </c>
      <c r="N539" t="s">
        <v>987</v>
      </c>
      <c r="O539" t="s">
        <v>355</v>
      </c>
    </row>
    <row r="540" spans="1:15" x14ac:dyDescent="0.25">
      <c r="A540" t="s">
        <v>1450</v>
      </c>
      <c r="B540" t="s">
        <v>1590</v>
      </c>
      <c r="C540" t="s">
        <v>1588</v>
      </c>
      <c r="D540" s="3" t="s">
        <v>944</v>
      </c>
      <c r="E540" t="s">
        <v>67</v>
      </c>
      <c r="H540">
        <v>40</v>
      </c>
      <c r="I540" s="5">
        <f t="shared" si="60"/>
        <v>95.3</v>
      </c>
      <c r="J540" s="4">
        <f t="shared" ref="J540:J543" si="61">IF(K540="AGG",SUMIF(C:C,B540,J:J),IF(N540&lt;&gt;"",H540*I540,"???FIXWERT???"))</f>
        <v>3812</v>
      </c>
      <c r="K540" t="s">
        <v>741</v>
      </c>
      <c r="L540" s="1">
        <v>43102</v>
      </c>
      <c r="M540" s="1">
        <v>43463</v>
      </c>
      <c r="N540" t="s">
        <v>986</v>
      </c>
      <c r="O540" t="s">
        <v>355</v>
      </c>
    </row>
    <row r="541" spans="1:15" x14ac:dyDescent="0.25">
      <c r="A541" t="s">
        <v>1450</v>
      </c>
      <c r="B541" t="s">
        <v>1591</v>
      </c>
      <c r="C541" t="s">
        <v>1588</v>
      </c>
      <c r="D541" s="3" t="s">
        <v>945</v>
      </c>
      <c r="E541" t="s">
        <v>67</v>
      </c>
      <c r="H541">
        <v>362</v>
      </c>
      <c r="I541" s="5">
        <f t="shared" si="60"/>
        <v>75.599999999999994</v>
      </c>
      <c r="J541" s="4">
        <f t="shared" si="61"/>
        <v>27367.199999999997</v>
      </c>
      <c r="K541" t="s">
        <v>741</v>
      </c>
      <c r="L541" s="1">
        <v>43102</v>
      </c>
      <c r="M541" s="1">
        <v>43463</v>
      </c>
      <c r="N541" t="s">
        <v>988</v>
      </c>
      <c r="O541" t="s">
        <v>355</v>
      </c>
    </row>
    <row r="542" spans="1:15" x14ac:dyDescent="0.25">
      <c r="A542" t="s">
        <v>1450</v>
      </c>
      <c r="B542" t="s">
        <v>1592</v>
      </c>
      <c r="C542" t="s">
        <v>1588</v>
      </c>
      <c r="D542" s="3" t="s">
        <v>946</v>
      </c>
      <c r="E542" t="s">
        <v>67</v>
      </c>
      <c r="H542">
        <v>80</v>
      </c>
      <c r="I542" s="5">
        <f t="shared" si="60"/>
        <v>75.599999999999994</v>
      </c>
      <c r="J542" s="4">
        <f t="shared" si="61"/>
        <v>6048</v>
      </c>
      <c r="K542" t="s">
        <v>741</v>
      </c>
      <c r="L542" s="1">
        <v>43102</v>
      </c>
      <c r="M542" s="1">
        <v>43463</v>
      </c>
      <c r="N542" t="s">
        <v>989</v>
      </c>
      <c r="O542" t="s">
        <v>355</v>
      </c>
    </row>
    <row r="543" spans="1:15" x14ac:dyDescent="0.25">
      <c r="A543" t="s">
        <v>1450</v>
      </c>
      <c r="B543" t="s">
        <v>1593</v>
      </c>
      <c r="C543" t="s">
        <v>1588</v>
      </c>
      <c r="D543" s="3" t="s">
        <v>947</v>
      </c>
      <c r="E543" t="s">
        <v>67</v>
      </c>
      <c r="H543">
        <v>40</v>
      </c>
      <c r="I543" s="5">
        <f t="shared" si="60"/>
        <v>95.3</v>
      </c>
      <c r="J543" s="4">
        <f t="shared" si="61"/>
        <v>3812</v>
      </c>
      <c r="K543" t="s">
        <v>741</v>
      </c>
      <c r="L543" s="1">
        <v>43102</v>
      </c>
      <c r="M543" s="1">
        <v>43463</v>
      </c>
      <c r="N543" t="s">
        <v>985</v>
      </c>
      <c r="O543" t="s">
        <v>355</v>
      </c>
    </row>
    <row r="544" spans="1:15" ht="31.5" x14ac:dyDescent="0.25">
      <c r="A544" t="s">
        <v>1450</v>
      </c>
      <c r="B544" t="s">
        <v>1594</v>
      </c>
      <c r="C544" t="s">
        <v>1588</v>
      </c>
      <c r="D544" s="3" t="s">
        <v>1398</v>
      </c>
      <c r="E544" t="s">
        <v>67</v>
      </c>
      <c r="H544">
        <v>0</v>
      </c>
      <c r="I544" s="5">
        <f t="shared" si="60"/>
        <v>0</v>
      </c>
      <c r="J544" s="4">
        <v>35000</v>
      </c>
      <c r="K544" t="s">
        <v>741</v>
      </c>
      <c r="L544" s="1">
        <v>43102</v>
      </c>
      <c r="M544" s="1">
        <v>43463</v>
      </c>
      <c r="O544" t="s">
        <v>1686</v>
      </c>
    </row>
    <row r="545" spans="1:15" x14ac:dyDescent="0.25">
      <c r="A545" t="s">
        <v>1450</v>
      </c>
      <c r="B545" t="s">
        <v>1595</v>
      </c>
      <c r="C545" t="s">
        <v>1452</v>
      </c>
      <c r="D545" s="3" t="s">
        <v>773</v>
      </c>
      <c r="E545" t="s">
        <v>24</v>
      </c>
      <c r="H545">
        <f>SUMIF(C:C,B545,H:H)</f>
        <v>875</v>
      </c>
      <c r="I545" s="5">
        <f t="shared" si="60"/>
        <v>153.17714285714285</v>
      </c>
      <c r="J545" s="4">
        <f t="shared" ref="J545:J558" si="62">IF(K545="AGG",SUMIF(C:C,B545,J:J),IF(N545&lt;&gt;"",H545*I545,"???FIXWERT???"))</f>
        <v>134030</v>
      </c>
      <c r="K545" t="s">
        <v>353</v>
      </c>
      <c r="L545" s="1">
        <v>43102</v>
      </c>
      <c r="M545" s="1">
        <v>43463</v>
      </c>
      <c r="O545" t="s">
        <v>1326</v>
      </c>
    </row>
    <row r="546" spans="1:15" ht="31.5" x14ac:dyDescent="0.25">
      <c r="A546" t="s">
        <v>1450</v>
      </c>
      <c r="B546" t="s">
        <v>1596</v>
      </c>
      <c r="C546" t="s">
        <v>1595</v>
      </c>
      <c r="D546" s="3" t="s">
        <v>804</v>
      </c>
      <c r="E546" t="s">
        <v>47</v>
      </c>
      <c r="G546" s="3" t="s">
        <v>808</v>
      </c>
      <c r="H546">
        <f>SUMIF(C:C,B546,H:H)</f>
        <v>440</v>
      </c>
      <c r="I546" s="5">
        <f t="shared" si="60"/>
        <v>83.882954545454552</v>
      </c>
      <c r="J546" s="4">
        <f t="shared" si="62"/>
        <v>36908.5</v>
      </c>
      <c r="K546" t="s">
        <v>353</v>
      </c>
      <c r="L546" s="1">
        <v>43102</v>
      </c>
      <c r="M546" s="1">
        <v>43463</v>
      </c>
      <c r="O546" t="s">
        <v>355</v>
      </c>
    </row>
    <row r="547" spans="1:15" x14ac:dyDescent="0.25">
      <c r="A547" t="s">
        <v>1450</v>
      </c>
      <c r="B547" t="s">
        <v>1597</v>
      </c>
      <c r="C547" t="s">
        <v>1596</v>
      </c>
      <c r="D547" s="3" t="s">
        <v>953</v>
      </c>
      <c r="E547" t="s">
        <v>67</v>
      </c>
      <c r="H547">
        <v>135</v>
      </c>
      <c r="I547" s="5">
        <f t="shared" si="60"/>
        <v>95.3</v>
      </c>
      <c r="J547" s="4">
        <f t="shared" si="62"/>
        <v>12865.5</v>
      </c>
      <c r="K547" t="s">
        <v>741</v>
      </c>
      <c r="L547" s="1">
        <v>43102</v>
      </c>
      <c r="M547" s="1">
        <v>43463</v>
      </c>
      <c r="N547" t="s">
        <v>987</v>
      </c>
      <c r="O547" t="s">
        <v>355</v>
      </c>
    </row>
    <row r="548" spans="1:15" x14ac:dyDescent="0.25">
      <c r="A548" t="s">
        <v>1450</v>
      </c>
      <c r="B548" t="s">
        <v>1598</v>
      </c>
      <c r="C548" t="s">
        <v>1596</v>
      </c>
      <c r="D548" s="3" t="s">
        <v>954</v>
      </c>
      <c r="E548" t="s">
        <v>67</v>
      </c>
      <c r="H548">
        <v>30</v>
      </c>
      <c r="I548" s="5">
        <f t="shared" si="60"/>
        <v>95.3</v>
      </c>
      <c r="J548" s="4">
        <f t="shared" si="62"/>
        <v>2859</v>
      </c>
      <c r="K548" t="s">
        <v>741</v>
      </c>
      <c r="L548" s="1">
        <v>43102</v>
      </c>
      <c r="M548" s="1">
        <v>43463</v>
      </c>
      <c r="N548" t="s">
        <v>986</v>
      </c>
      <c r="O548" t="s">
        <v>355</v>
      </c>
    </row>
    <row r="549" spans="1:15" x14ac:dyDescent="0.25">
      <c r="A549" t="s">
        <v>1450</v>
      </c>
      <c r="B549" t="s">
        <v>1599</v>
      </c>
      <c r="C549" t="s">
        <v>1596</v>
      </c>
      <c r="D549" s="3" t="s">
        <v>955</v>
      </c>
      <c r="E549" t="s">
        <v>67</v>
      </c>
      <c r="H549">
        <v>135</v>
      </c>
      <c r="I549" s="5">
        <f t="shared" si="60"/>
        <v>75.599999999999994</v>
      </c>
      <c r="J549" s="4">
        <f t="shared" si="62"/>
        <v>10206</v>
      </c>
      <c r="K549" t="s">
        <v>741</v>
      </c>
      <c r="L549" s="1">
        <v>43102</v>
      </c>
      <c r="M549" s="1">
        <v>43463</v>
      </c>
      <c r="N549" t="s">
        <v>988</v>
      </c>
      <c r="O549" t="s">
        <v>355</v>
      </c>
    </row>
    <row r="550" spans="1:15" x14ac:dyDescent="0.25">
      <c r="A550" t="s">
        <v>1450</v>
      </c>
      <c r="B550" t="s">
        <v>1600</v>
      </c>
      <c r="C550" t="s">
        <v>1596</v>
      </c>
      <c r="D550" s="3" t="s">
        <v>956</v>
      </c>
      <c r="E550" t="s">
        <v>67</v>
      </c>
      <c r="H550">
        <v>120</v>
      </c>
      <c r="I550" s="5">
        <f t="shared" si="60"/>
        <v>75.599999999999994</v>
      </c>
      <c r="J550" s="4">
        <f t="shared" si="62"/>
        <v>9072</v>
      </c>
      <c r="K550" t="s">
        <v>741</v>
      </c>
      <c r="L550" s="1">
        <v>43102</v>
      </c>
      <c r="M550" s="1">
        <v>43463</v>
      </c>
      <c r="N550" t="s">
        <v>989</v>
      </c>
      <c r="O550" t="s">
        <v>355</v>
      </c>
    </row>
    <row r="551" spans="1:15" x14ac:dyDescent="0.25">
      <c r="A551" t="s">
        <v>1450</v>
      </c>
      <c r="B551" t="s">
        <v>1601</v>
      </c>
      <c r="C551" t="s">
        <v>1596</v>
      </c>
      <c r="D551" s="3" t="s">
        <v>957</v>
      </c>
      <c r="E551" t="s">
        <v>67</v>
      </c>
      <c r="H551">
        <v>20</v>
      </c>
      <c r="I551" s="5">
        <f t="shared" si="60"/>
        <v>95.3</v>
      </c>
      <c r="J551" s="4">
        <f t="shared" si="62"/>
        <v>1906</v>
      </c>
      <c r="K551" t="s">
        <v>741</v>
      </c>
      <c r="L551" s="1">
        <v>43102</v>
      </c>
      <c r="M551" s="1">
        <v>43463</v>
      </c>
      <c r="N551" t="s">
        <v>985</v>
      </c>
      <c r="O551" t="s">
        <v>355</v>
      </c>
    </row>
    <row r="552" spans="1:15" x14ac:dyDescent="0.25">
      <c r="A552" t="s">
        <v>1450</v>
      </c>
      <c r="B552" t="s">
        <v>1602</v>
      </c>
      <c r="C552" t="s">
        <v>1595</v>
      </c>
      <c r="D552" s="3" t="s">
        <v>806</v>
      </c>
      <c r="E552" t="s">
        <v>47</v>
      </c>
      <c r="G552" s="3" t="s">
        <v>807</v>
      </c>
      <c r="H552">
        <f>SUMIF(C:C,B552,H:H)</f>
        <v>325</v>
      </c>
      <c r="I552" s="5">
        <f t="shared" si="60"/>
        <v>83.176923076923075</v>
      </c>
      <c r="J552" s="4">
        <f t="shared" si="62"/>
        <v>27032.5</v>
      </c>
      <c r="K552" t="s">
        <v>353</v>
      </c>
      <c r="L552" s="1">
        <v>43102</v>
      </c>
      <c r="M552" s="1">
        <v>43463</v>
      </c>
      <c r="O552" t="s">
        <v>1335</v>
      </c>
    </row>
    <row r="553" spans="1:15" x14ac:dyDescent="0.25">
      <c r="A553" t="s">
        <v>1450</v>
      </c>
      <c r="B553" t="s">
        <v>1603</v>
      </c>
      <c r="C553" t="s">
        <v>1602</v>
      </c>
      <c r="D553" s="3" t="s">
        <v>961</v>
      </c>
      <c r="E553" t="s">
        <v>67</v>
      </c>
      <c r="H553">
        <v>55</v>
      </c>
      <c r="I553" s="5">
        <f t="shared" si="60"/>
        <v>95.3</v>
      </c>
      <c r="J553" s="4">
        <f t="shared" si="62"/>
        <v>5241.5</v>
      </c>
      <c r="K553" t="s">
        <v>741</v>
      </c>
      <c r="L553" s="1">
        <v>43102</v>
      </c>
      <c r="M553" s="1">
        <v>43463</v>
      </c>
      <c r="N553" t="s">
        <v>987</v>
      </c>
      <c r="O553" t="s">
        <v>355</v>
      </c>
    </row>
    <row r="554" spans="1:15" x14ac:dyDescent="0.25">
      <c r="A554" t="s">
        <v>1450</v>
      </c>
      <c r="B554" t="s">
        <v>1604</v>
      </c>
      <c r="C554" t="s">
        <v>1602</v>
      </c>
      <c r="D554" s="3" t="s">
        <v>962</v>
      </c>
      <c r="E554" t="s">
        <v>67</v>
      </c>
      <c r="H554">
        <v>50</v>
      </c>
      <c r="I554" s="5">
        <f t="shared" si="60"/>
        <v>95.3</v>
      </c>
      <c r="J554" s="4">
        <f t="shared" si="62"/>
        <v>4765</v>
      </c>
      <c r="K554" t="s">
        <v>741</v>
      </c>
      <c r="L554" s="1">
        <v>43102</v>
      </c>
      <c r="M554" s="1">
        <v>43463</v>
      </c>
      <c r="N554" t="s">
        <v>986</v>
      </c>
      <c r="O554" t="s">
        <v>355</v>
      </c>
    </row>
    <row r="555" spans="1:15" x14ac:dyDescent="0.25">
      <c r="A555" t="s">
        <v>1450</v>
      </c>
      <c r="B555" t="s">
        <v>1605</v>
      </c>
      <c r="C555" t="s">
        <v>1602</v>
      </c>
      <c r="D555" s="3" t="s">
        <v>963</v>
      </c>
      <c r="E555" t="s">
        <v>67</v>
      </c>
      <c r="H555">
        <v>180</v>
      </c>
      <c r="I555" s="5">
        <f t="shared" si="60"/>
        <v>75.599999999999994</v>
      </c>
      <c r="J555" s="4">
        <f t="shared" si="62"/>
        <v>13607.999999999998</v>
      </c>
      <c r="K555" t="s">
        <v>741</v>
      </c>
      <c r="L555" s="1">
        <v>43102</v>
      </c>
      <c r="M555" s="1">
        <v>43463</v>
      </c>
      <c r="N555" t="s">
        <v>988</v>
      </c>
      <c r="O555" t="s">
        <v>355</v>
      </c>
    </row>
    <row r="556" spans="1:15" x14ac:dyDescent="0.25">
      <c r="A556" t="s">
        <v>1450</v>
      </c>
      <c r="B556" t="s">
        <v>1606</v>
      </c>
      <c r="C556" t="s">
        <v>1602</v>
      </c>
      <c r="D556" s="3" t="s">
        <v>964</v>
      </c>
      <c r="E556" t="s">
        <v>67</v>
      </c>
      <c r="H556">
        <v>20</v>
      </c>
      <c r="I556" s="5">
        <f t="shared" si="60"/>
        <v>75.599999999999994</v>
      </c>
      <c r="J556" s="4">
        <f t="shared" si="62"/>
        <v>1512</v>
      </c>
      <c r="K556" t="s">
        <v>741</v>
      </c>
      <c r="L556" s="1">
        <v>43102</v>
      </c>
      <c r="M556" s="1">
        <v>43463</v>
      </c>
      <c r="N556" t="s">
        <v>989</v>
      </c>
      <c r="O556" t="s">
        <v>355</v>
      </c>
    </row>
    <row r="557" spans="1:15" x14ac:dyDescent="0.25">
      <c r="A557" t="s">
        <v>1450</v>
      </c>
      <c r="B557" t="s">
        <v>1607</v>
      </c>
      <c r="C557" t="s">
        <v>1602</v>
      </c>
      <c r="D557" s="3" t="s">
        <v>965</v>
      </c>
      <c r="E557" t="s">
        <v>67</v>
      </c>
      <c r="H557">
        <v>20</v>
      </c>
      <c r="I557" s="5">
        <f t="shared" si="60"/>
        <v>95.3</v>
      </c>
      <c r="J557" s="4">
        <f t="shared" si="62"/>
        <v>1906</v>
      </c>
      <c r="K557" t="s">
        <v>741</v>
      </c>
      <c r="L557" s="1">
        <v>43102</v>
      </c>
      <c r="M557" s="1">
        <v>43463</v>
      </c>
      <c r="N557" t="s">
        <v>985</v>
      </c>
      <c r="O557" t="s">
        <v>355</v>
      </c>
    </row>
    <row r="558" spans="1:15" x14ac:dyDescent="0.25">
      <c r="A558" t="s">
        <v>1450</v>
      </c>
      <c r="B558" t="s">
        <v>1608</v>
      </c>
      <c r="C558" t="s">
        <v>1595</v>
      </c>
      <c r="D558" s="3" t="s">
        <v>458</v>
      </c>
      <c r="E558" t="s">
        <v>47</v>
      </c>
      <c r="H558">
        <f>SUMIF(C:C,B558,H:H)</f>
        <v>0</v>
      </c>
      <c r="I558" s="5">
        <f t="shared" si="60"/>
        <v>0</v>
      </c>
      <c r="J558" s="4">
        <f t="shared" si="62"/>
        <v>60000</v>
      </c>
      <c r="K558" t="s">
        <v>353</v>
      </c>
      <c r="L558" s="1">
        <v>43102</v>
      </c>
      <c r="M558" s="1">
        <v>43463</v>
      </c>
      <c r="O558" t="s">
        <v>355</v>
      </c>
    </row>
    <row r="559" spans="1:15" x14ac:dyDescent="0.25">
      <c r="A559" t="s">
        <v>1450</v>
      </c>
      <c r="B559" t="s">
        <v>703</v>
      </c>
      <c r="C559" t="s">
        <v>1608</v>
      </c>
      <c r="D559" s="3" t="s">
        <v>704</v>
      </c>
      <c r="E559" t="s">
        <v>67</v>
      </c>
      <c r="H559">
        <v>0</v>
      </c>
      <c r="I559" s="5">
        <f t="shared" si="60"/>
        <v>0</v>
      </c>
      <c r="J559" s="4">
        <v>60000</v>
      </c>
      <c r="K559" t="s">
        <v>741</v>
      </c>
      <c r="L559" s="1">
        <v>43102</v>
      </c>
      <c r="M559" s="1">
        <v>43463</v>
      </c>
      <c r="O559" t="s">
        <v>1687</v>
      </c>
    </row>
    <row r="560" spans="1:15" x14ac:dyDescent="0.25">
      <c r="A560" t="s">
        <v>1450</v>
      </c>
      <c r="B560" t="s">
        <v>1609</v>
      </c>
      <c r="C560" t="s">
        <v>1595</v>
      </c>
      <c r="D560" s="3" t="s">
        <v>1328</v>
      </c>
      <c r="E560" t="s">
        <v>47</v>
      </c>
      <c r="H560">
        <f>SUMIF(C:C,B560,H:H)</f>
        <v>110</v>
      </c>
      <c r="I560" s="5">
        <f t="shared" si="60"/>
        <v>91.718181818181819</v>
      </c>
      <c r="J560" s="4">
        <f t="shared" ref="J560:J602" si="63">IF(K560="AGG",SUMIF(C:C,B560,J:J),IF(N560&lt;&gt;"",H560*I560,"???FIXWERT???"))</f>
        <v>10089</v>
      </c>
      <c r="K560" t="s">
        <v>353</v>
      </c>
      <c r="L560" s="1">
        <v>43102</v>
      </c>
      <c r="M560" s="1">
        <v>43463</v>
      </c>
      <c r="O560" t="s">
        <v>355</v>
      </c>
    </row>
    <row r="561" spans="1:15" x14ac:dyDescent="0.25">
      <c r="A561" t="s">
        <v>1450</v>
      </c>
      <c r="B561" t="s">
        <v>1610</v>
      </c>
      <c r="C561" t="s">
        <v>1609</v>
      </c>
      <c r="D561" s="3" t="s">
        <v>1332</v>
      </c>
      <c r="E561" t="s">
        <v>67</v>
      </c>
      <c r="H561">
        <v>40</v>
      </c>
      <c r="I561" s="5">
        <f t="shared" si="60"/>
        <v>95.3</v>
      </c>
      <c r="J561" s="4">
        <f t="shared" si="63"/>
        <v>3812</v>
      </c>
      <c r="K561" t="s">
        <v>741</v>
      </c>
      <c r="L561" s="1">
        <v>43102</v>
      </c>
      <c r="M561" s="1">
        <v>43463</v>
      </c>
      <c r="N561" t="s">
        <v>987</v>
      </c>
      <c r="O561" t="s">
        <v>355</v>
      </c>
    </row>
    <row r="562" spans="1:15" x14ac:dyDescent="0.25">
      <c r="A562" t="s">
        <v>1450</v>
      </c>
      <c r="B562" t="s">
        <v>1611</v>
      </c>
      <c r="C562" t="s">
        <v>1609</v>
      </c>
      <c r="D562" s="3" t="s">
        <v>1333</v>
      </c>
      <c r="E562" t="s">
        <v>67</v>
      </c>
      <c r="H562">
        <v>50</v>
      </c>
      <c r="I562" s="5">
        <f t="shared" si="60"/>
        <v>95.3</v>
      </c>
      <c r="J562" s="4">
        <f t="shared" si="63"/>
        <v>4765</v>
      </c>
      <c r="K562" t="s">
        <v>741</v>
      </c>
      <c r="L562" s="1">
        <v>43102</v>
      </c>
      <c r="M562" s="1">
        <v>43463</v>
      </c>
      <c r="N562" t="s">
        <v>986</v>
      </c>
      <c r="O562" t="s">
        <v>355</v>
      </c>
    </row>
    <row r="563" spans="1:15" x14ac:dyDescent="0.25">
      <c r="A563" t="s">
        <v>1450</v>
      </c>
      <c r="B563" t="s">
        <v>1612</v>
      </c>
      <c r="C563" t="s">
        <v>1609</v>
      </c>
      <c r="D563" s="3" t="s">
        <v>1334</v>
      </c>
      <c r="E563" t="s">
        <v>67</v>
      </c>
      <c r="H563">
        <v>20</v>
      </c>
      <c r="I563" s="5">
        <f t="shared" si="60"/>
        <v>75.599999999999994</v>
      </c>
      <c r="J563" s="4">
        <f t="shared" si="63"/>
        <v>1512</v>
      </c>
      <c r="K563" t="s">
        <v>741</v>
      </c>
      <c r="L563" s="1">
        <v>43102</v>
      </c>
      <c r="M563" s="1">
        <v>43463</v>
      </c>
      <c r="N563" t="s">
        <v>988</v>
      </c>
      <c r="O563" t="s">
        <v>355</v>
      </c>
    </row>
    <row r="564" spans="1:15" x14ac:dyDescent="0.25">
      <c r="A564" t="s">
        <v>1450</v>
      </c>
      <c r="B564" t="s">
        <v>1454</v>
      </c>
      <c r="C564" t="s">
        <v>1450</v>
      </c>
      <c r="D564" s="3" t="s">
        <v>1460</v>
      </c>
      <c r="E564" t="s">
        <v>16</v>
      </c>
      <c r="F564" t="s">
        <v>396</v>
      </c>
      <c r="H564">
        <f>SUMIF(C:C,B564,H:H)</f>
        <v>1751</v>
      </c>
      <c r="I564" s="5">
        <f t="shared" ref="I564:I621" si="64">IF(K564="AGG",IF(H564&gt;0,J564/H564,0),SUMIF(JAHRKURZZS,CONCATENATE(YEAR(M564),N564),JAHRUSRATES))</f>
        <v>92.093660765276979</v>
      </c>
      <c r="J564" s="4">
        <f t="shared" si="63"/>
        <v>161256</v>
      </c>
      <c r="K564" t="s">
        <v>353</v>
      </c>
      <c r="L564" s="1">
        <v>43102</v>
      </c>
      <c r="M564" s="1">
        <v>43463</v>
      </c>
      <c r="O564" t="s">
        <v>355</v>
      </c>
    </row>
    <row r="565" spans="1:15" ht="31.5" x14ac:dyDescent="0.25">
      <c r="A565" t="s">
        <v>1450</v>
      </c>
      <c r="B565" t="s">
        <v>1456</v>
      </c>
      <c r="C565" t="s">
        <v>1454</v>
      </c>
      <c r="D565" s="3" t="s">
        <v>1461</v>
      </c>
      <c r="E565" t="s">
        <v>24</v>
      </c>
      <c r="G565" s="3" t="s">
        <v>1462</v>
      </c>
      <c r="H565">
        <f>SUMIF(C:C,B565,H:H)</f>
        <v>1270</v>
      </c>
      <c r="I565" s="5">
        <f t="shared" si="64"/>
        <v>85.372440944881888</v>
      </c>
      <c r="J565" s="4">
        <f t="shared" si="63"/>
        <v>108423</v>
      </c>
      <c r="K565" t="s">
        <v>353</v>
      </c>
      <c r="L565" s="1">
        <v>43102</v>
      </c>
      <c r="M565" s="1">
        <v>43463</v>
      </c>
      <c r="O565" t="s">
        <v>355</v>
      </c>
    </row>
    <row r="566" spans="1:15" ht="47.25" x14ac:dyDescent="0.25">
      <c r="A566" t="s">
        <v>1450</v>
      </c>
      <c r="B566" t="s">
        <v>1613</v>
      </c>
      <c r="C566" t="s">
        <v>1456</v>
      </c>
      <c r="D566" s="3" t="s">
        <v>695</v>
      </c>
      <c r="E566" t="s">
        <v>47</v>
      </c>
      <c r="G566" s="3" t="s">
        <v>971</v>
      </c>
      <c r="H566">
        <f>SUMIF(C:C,B566,H:H)</f>
        <v>230</v>
      </c>
      <c r="I566" s="5">
        <f t="shared" si="64"/>
        <v>95.3</v>
      </c>
      <c r="J566" s="4">
        <f t="shared" si="63"/>
        <v>21919</v>
      </c>
      <c r="K566" t="s">
        <v>353</v>
      </c>
      <c r="L566" s="1">
        <v>43102</v>
      </c>
      <c r="M566" s="1">
        <v>43463</v>
      </c>
      <c r="O566" t="s">
        <v>1678</v>
      </c>
    </row>
    <row r="567" spans="1:15" x14ac:dyDescent="0.25">
      <c r="A567" t="s">
        <v>1450</v>
      </c>
      <c r="B567" t="s">
        <v>1614</v>
      </c>
      <c r="C567" t="s">
        <v>1613</v>
      </c>
      <c r="D567" s="3" t="s">
        <v>816</v>
      </c>
      <c r="E567" t="s">
        <v>67</v>
      </c>
      <c r="G567" s="3" t="s">
        <v>824</v>
      </c>
      <c r="H567">
        <v>120</v>
      </c>
      <c r="I567" s="5">
        <f t="shared" si="64"/>
        <v>95.3</v>
      </c>
      <c r="J567" s="4">
        <f t="shared" si="63"/>
        <v>11436</v>
      </c>
      <c r="K567" t="s">
        <v>741</v>
      </c>
      <c r="L567" s="1">
        <v>43102</v>
      </c>
      <c r="M567" s="1">
        <v>43463</v>
      </c>
      <c r="N567" t="s">
        <v>987</v>
      </c>
      <c r="O567" t="s">
        <v>355</v>
      </c>
    </row>
    <row r="568" spans="1:15" x14ac:dyDescent="0.25">
      <c r="A568" t="s">
        <v>1450</v>
      </c>
      <c r="B568" t="s">
        <v>1615</v>
      </c>
      <c r="C568" t="s">
        <v>1613</v>
      </c>
      <c r="D568" s="3" t="s">
        <v>817</v>
      </c>
      <c r="E568" t="s">
        <v>67</v>
      </c>
      <c r="G568" s="3" t="s">
        <v>825</v>
      </c>
      <c r="H568">
        <v>110</v>
      </c>
      <c r="I568" s="5">
        <f t="shared" si="64"/>
        <v>95.3</v>
      </c>
      <c r="J568" s="4">
        <f t="shared" si="63"/>
        <v>10483</v>
      </c>
      <c r="K568" t="s">
        <v>741</v>
      </c>
      <c r="L568" s="1">
        <v>43102</v>
      </c>
      <c r="M568" s="1">
        <v>43463</v>
      </c>
      <c r="N568" t="s">
        <v>986</v>
      </c>
      <c r="O568" t="s">
        <v>355</v>
      </c>
    </row>
    <row r="569" spans="1:15" ht="31.5" x14ac:dyDescent="0.25">
      <c r="A569" t="s">
        <v>1450</v>
      </c>
      <c r="B569" t="s">
        <v>1616</v>
      </c>
      <c r="C569" t="s">
        <v>1456</v>
      </c>
      <c r="D569" s="3" t="s">
        <v>812</v>
      </c>
      <c r="E569" t="s">
        <v>47</v>
      </c>
      <c r="G569" s="3" t="s">
        <v>1679</v>
      </c>
      <c r="H569">
        <f>SUMIF(C:C,B569,H:H)</f>
        <v>240</v>
      </c>
      <c r="I569" s="5">
        <f t="shared" si="64"/>
        <v>82.166666666666671</v>
      </c>
      <c r="J569" s="4">
        <f t="shared" si="63"/>
        <v>19720</v>
      </c>
      <c r="K569" t="s">
        <v>353</v>
      </c>
      <c r="L569" s="1">
        <v>43102</v>
      </c>
      <c r="M569" s="1">
        <v>43463</v>
      </c>
      <c r="O569" t="s">
        <v>984</v>
      </c>
    </row>
    <row r="570" spans="1:15" x14ac:dyDescent="0.25">
      <c r="A570" t="s">
        <v>1450</v>
      </c>
      <c r="B570" t="s">
        <v>1617</v>
      </c>
      <c r="C570" t="s">
        <v>1616</v>
      </c>
      <c r="D570" s="3" t="s">
        <v>979</v>
      </c>
      <c r="E570" t="s">
        <v>67</v>
      </c>
      <c r="H570">
        <v>40</v>
      </c>
      <c r="I570" s="5">
        <f t="shared" si="64"/>
        <v>95.3</v>
      </c>
      <c r="J570" s="4">
        <f t="shared" si="63"/>
        <v>3812</v>
      </c>
      <c r="K570" t="s">
        <v>741</v>
      </c>
      <c r="L570" s="1">
        <v>43102</v>
      </c>
      <c r="M570" s="1">
        <v>43463</v>
      </c>
      <c r="N570" t="s">
        <v>987</v>
      </c>
      <c r="O570" t="s">
        <v>355</v>
      </c>
    </row>
    <row r="571" spans="1:15" x14ac:dyDescent="0.25">
      <c r="A571" t="s">
        <v>1450</v>
      </c>
      <c r="B571" t="s">
        <v>1618</v>
      </c>
      <c r="C571" t="s">
        <v>1616</v>
      </c>
      <c r="D571" s="3" t="s">
        <v>978</v>
      </c>
      <c r="E571" t="s">
        <v>67</v>
      </c>
      <c r="H571">
        <v>20</v>
      </c>
      <c r="I571" s="5">
        <f t="shared" si="64"/>
        <v>95.3</v>
      </c>
      <c r="J571" s="4">
        <f t="shared" si="63"/>
        <v>1906</v>
      </c>
      <c r="K571" t="s">
        <v>741</v>
      </c>
      <c r="L571" s="1">
        <v>43102</v>
      </c>
      <c r="M571" s="1">
        <v>43463</v>
      </c>
      <c r="N571" t="s">
        <v>986</v>
      </c>
      <c r="O571" t="s">
        <v>355</v>
      </c>
    </row>
    <row r="572" spans="1:15" x14ac:dyDescent="0.25">
      <c r="A572" t="s">
        <v>1450</v>
      </c>
      <c r="B572" t="s">
        <v>1619</v>
      </c>
      <c r="C572" t="s">
        <v>1616</v>
      </c>
      <c r="D572" s="3" t="s">
        <v>980</v>
      </c>
      <c r="E572" t="s">
        <v>67</v>
      </c>
      <c r="H572">
        <v>80</v>
      </c>
      <c r="I572" s="5">
        <f t="shared" si="64"/>
        <v>75.599999999999994</v>
      </c>
      <c r="J572" s="4">
        <f t="shared" si="63"/>
        <v>6048</v>
      </c>
      <c r="K572" t="s">
        <v>741</v>
      </c>
      <c r="L572" s="1">
        <v>43102</v>
      </c>
      <c r="M572" s="1">
        <v>43463</v>
      </c>
      <c r="N572" t="s">
        <v>988</v>
      </c>
      <c r="O572" t="s">
        <v>355</v>
      </c>
    </row>
    <row r="573" spans="1:15" x14ac:dyDescent="0.25">
      <c r="A573" t="s">
        <v>1450</v>
      </c>
      <c r="B573" t="s">
        <v>1620</v>
      </c>
      <c r="C573" t="s">
        <v>1616</v>
      </c>
      <c r="D573" s="3" t="s">
        <v>981</v>
      </c>
      <c r="E573" t="s">
        <v>67</v>
      </c>
      <c r="H573">
        <v>80</v>
      </c>
      <c r="I573" s="5">
        <f t="shared" si="64"/>
        <v>75.599999999999994</v>
      </c>
      <c r="J573" s="4">
        <f t="shared" si="63"/>
        <v>6048</v>
      </c>
      <c r="K573" t="s">
        <v>741</v>
      </c>
      <c r="L573" s="1">
        <v>43102</v>
      </c>
      <c r="M573" s="1">
        <v>43463</v>
      </c>
      <c r="N573" t="s">
        <v>989</v>
      </c>
      <c r="O573" t="s">
        <v>355</v>
      </c>
    </row>
    <row r="574" spans="1:15" x14ac:dyDescent="0.25">
      <c r="A574" t="s">
        <v>1450</v>
      </c>
      <c r="B574" t="s">
        <v>1621</v>
      </c>
      <c r="C574" t="s">
        <v>1616</v>
      </c>
      <c r="D574" s="3" t="s">
        <v>982</v>
      </c>
      <c r="E574" t="s">
        <v>67</v>
      </c>
      <c r="H574">
        <v>20</v>
      </c>
      <c r="I574" s="5">
        <f t="shared" si="64"/>
        <v>95.3</v>
      </c>
      <c r="J574" s="4">
        <f t="shared" si="63"/>
        <v>1906</v>
      </c>
      <c r="K574" t="s">
        <v>741</v>
      </c>
      <c r="L574" s="1">
        <v>43102</v>
      </c>
      <c r="M574" s="1">
        <v>43463</v>
      </c>
      <c r="N574" t="s">
        <v>985</v>
      </c>
      <c r="O574" t="s">
        <v>355</v>
      </c>
    </row>
    <row r="575" spans="1:15" x14ac:dyDescent="0.25">
      <c r="A575" t="s">
        <v>1450</v>
      </c>
      <c r="B575" t="s">
        <v>1622</v>
      </c>
      <c r="C575" t="s">
        <v>1456</v>
      </c>
      <c r="D575" s="3" t="s">
        <v>1336</v>
      </c>
      <c r="E575" t="s">
        <v>47</v>
      </c>
      <c r="H575">
        <f>SUMIF(C:C,B575,H:H)</f>
        <v>80</v>
      </c>
      <c r="I575" s="5">
        <f t="shared" si="64"/>
        <v>85.45</v>
      </c>
      <c r="J575" s="4">
        <f t="shared" si="63"/>
        <v>6836</v>
      </c>
      <c r="K575" t="s">
        <v>353</v>
      </c>
      <c r="L575" s="1">
        <v>43102</v>
      </c>
      <c r="M575" s="1">
        <v>43463</v>
      </c>
      <c r="O575" t="s">
        <v>984</v>
      </c>
    </row>
    <row r="576" spans="1:15" ht="31.5" x14ac:dyDescent="0.25">
      <c r="A576" t="s">
        <v>1450</v>
      </c>
      <c r="B576" t="s">
        <v>1623</v>
      </c>
      <c r="C576" t="s">
        <v>1622</v>
      </c>
      <c r="D576" s="3" t="s">
        <v>1338</v>
      </c>
      <c r="E576" t="s">
        <v>67</v>
      </c>
      <c r="H576">
        <v>20</v>
      </c>
      <c r="I576" s="5">
        <f t="shared" si="64"/>
        <v>95.3</v>
      </c>
      <c r="J576" s="4">
        <f t="shared" si="63"/>
        <v>1906</v>
      </c>
      <c r="K576" t="s">
        <v>741</v>
      </c>
      <c r="L576" s="1">
        <v>43102</v>
      </c>
      <c r="M576" s="1">
        <v>43463</v>
      </c>
      <c r="N576" t="s">
        <v>987</v>
      </c>
      <c r="O576" t="s">
        <v>355</v>
      </c>
    </row>
    <row r="577" spans="1:15" ht="31.5" x14ac:dyDescent="0.25">
      <c r="A577" t="s">
        <v>1450</v>
      </c>
      <c r="B577" t="s">
        <v>1624</v>
      </c>
      <c r="C577" t="s">
        <v>1622</v>
      </c>
      <c r="D577" s="3" t="s">
        <v>1337</v>
      </c>
      <c r="E577" t="s">
        <v>67</v>
      </c>
      <c r="H577">
        <v>20</v>
      </c>
      <c r="I577" s="5">
        <f t="shared" si="64"/>
        <v>95.3</v>
      </c>
      <c r="J577" s="4">
        <f t="shared" si="63"/>
        <v>1906</v>
      </c>
      <c r="K577" t="s">
        <v>741</v>
      </c>
      <c r="L577" s="1">
        <v>43102</v>
      </c>
      <c r="M577" s="1">
        <v>43463</v>
      </c>
      <c r="N577" t="s">
        <v>986</v>
      </c>
      <c r="O577" t="s">
        <v>355</v>
      </c>
    </row>
    <row r="578" spans="1:15" ht="31.5" x14ac:dyDescent="0.25">
      <c r="A578" t="s">
        <v>1450</v>
      </c>
      <c r="B578" t="s">
        <v>1625</v>
      </c>
      <c r="C578" t="s">
        <v>1622</v>
      </c>
      <c r="D578" s="3" t="s">
        <v>1339</v>
      </c>
      <c r="E578" t="s">
        <v>67</v>
      </c>
      <c r="H578">
        <v>40</v>
      </c>
      <c r="I578" s="5">
        <f t="shared" si="64"/>
        <v>75.599999999999994</v>
      </c>
      <c r="J578" s="4">
        <f t="shared" si="63"/>
        <v>3024</v>
      </c>
      <c r="K578" t="s">
        <v>741</v>
      </c>
      <c r="L578" s="1">
        <v>43102</v>
      </c>
      <c r="M578" s="1">
        <v>43463</v>
      </c>
      <c r="N578" t="s">
        <v>988</v>
      </c>
      <c r="O578" t="s">
        <v>355</v>
      </c>
    </row>
    <row r="579" spans="1:15" ht="31.5" x14ac:dyDescent="0.25">
      <c r="A579" t="s">
        <v>1450</v>
      </c>
      <c r="B579" t="s">
        <v>1626</v>
      </c>
      <c r="C579" t="s">
        <v>1456</v>
      </c>
      <c r="D579" s="3" t="s">
        <v>820</v>
      </c>
      <c r="E579" t="s">
        <v>47</v>
      </c>
      <c r="G579" s="3" t="s">
        <v>834</v>
      </c>
      <c r="H579">
        <f>SUMIF(C:C,B579,H:H)</f>
        <v>120</v>
      </c>
      <c r="I579" s="5">
        <f t="shared" si="64"/>
        <v>82.166666666666671</v>
      </c>
      <c r="J579" s="4">
        <f t="shared" si="63"/>
        <v>9860</v>
      </c>
      <c r="K579" t="s">
        <v>353</v>
      </c>
      <c r="L579" s="1">
        <v>43102</v>
      </c>
      <c r="M579" s="1">
        <v>43463</v>
      </c>
      <c r="O579" t="s">
        <v>983</v>
      </c>
    </row>
    <row r="580" spans="1:15" x14ac:dyDescent="0.25">
      <c r="A580" t="s">
        <v>1450</v>
      </c>
      <c r="B580" t="s">
        <v>1627</v>
      </c>
      <c r="C580" t="s">
        <v>1626</v>
      </c>
      <c r="D580" s="3" t="s">
        <v>830</v>
      </c>
      <c r="E580" t="s">
        <v>67</v>
      </c>
      <c r="H580">
        <v>20</v>
      </c>
      <c r="I580" s="5">
        <f t="shared" si="64"/>
        <v>95.3</v>
      </c>
      <c r="J580" s="4">
        <f t="shared" si="63"/>
        <v>1906</v>
      </c>
      <c r="K580" t="s">
        <v>741</v>
      </c>
      <c r="L580" s="1">
        <v>43102</v>
      </c>
      <c r="M580" s="1">
        <v>43463</v>
      </c>
      <c r="N580" t="s">
        <v>987</v>
      </c>
      <c r="O580" t="s">
        <v>355</v>
      </c>
    </row>
    <row r="581" spans="1:15" x14ac:dyDescent="0.25">
      <c r="A581" t="s">
        <v>1450</v>
      </c>
      <c r="B581" t="s">
        <v>1628</v>
      </c>
      <c r="C581" t="s">
        <v>1626</v>
      </c>
      <c r="D581" s="3" t="s">
        <v>831</v>
      </c>
      <c r="E581" t="s">
        <v>67</v>
      </c>
      <c r="H581">
        <v>20</v>
      </c>
      <c r="I581" s="5">
        <f t="shared" si="64"/>
        <v>95.3</v>
      </c>
      <c r="J581" s="4">
        <f t="shared" si="63"/>
        <v>1906</v>
      </c>
      <c r="K581" t="s">
        <v>741</v>
      </c>
      <c r="L581" s="1">
        <v>43102</v>
      </c>
      <c r="M581" s="1">
        <v>43463</v>
      </c>
      <c r="N581" t="s">
        <v>986</v>
      </c>
      <c r="O581" t="s">
        <v>355</v>
      </c>
    </row>
    <row r="582" spans="1:15" x14ac:dyDescent="0.25">
      <c r="A582" t="s">
        <v>1450</v>
      </c>
      <c r="B582" t="s">
        <v>1629</v>
      </c>
      <c r="C582" t="s">
        <v>1626</v>
      </c>
      <c r="D582" s="3" t="s">
        <v>832</v>
      </c>
      <c r="E582" t="s">
        <v>67</v>
      </c>
      <c r="H582">
        <v>40</v>
      </c>
      <c r="I582" s="5">
        <f t="shared" si="64"/>
        <v>75.599999999999994</v>
      </c>
      <c r="J582" s="4">
        <f t="shared" si="63"/>
        <v>3024</v>
      </c>
      <c r="K582" t="s">
        <v>741</v>
      </c>
      <c r="L582" s="1">
        <v>43102</v>
      </c>
      <c r="M582" s="1">
        <v>43463</v>
      </c>
      <c r="N582" t="s">
        <v>988</v>
      </c>
      <c r="O582" t="s">
        <v>355</v>
      </c>
    </row>
    <row r="583" spans="1:15" x14ac:dyDescent="0.25">
      <c r="A583" t="s">
        <v>1450</v>
      </c>
      <c r="B583" t="s">
        <v>1630</v>
      </c>
      <c r="C583" t="s">
        <v>1626</v>
      </c>
      <c r="D583" s="3" t="s">
        <v>833</v>
      </c>
      <c r="E583" t="s">
        <v>67</v>
      </c>
      <c r="H583">
        <v>40</v>
      </c>
      <c r="I583" s="5">
        <f t="shared" si="64"/>
        <v>75.599999999999994</v>
      </c>
      <c r="J583" s="4">
        <f t="shared" si="63"/>
        <v>3024</v>
      </c>
      <c r="K583" t="s">
        <v>741</v>
      </c>
      <c r="L583" s="1">
        <v>43102</v>
      </c>
      <c r="M583" s="1">
        <v>43463</v>
      </c>
      <c r="N583" t="s">
        <v>989</v>
      </c>
      <c r="O583" t="s">
        <v>355</v>
      </c>
    </row>
    <row r="584" spans="1:15" ht="31.5" x14ac:dyDescent="0.25">
      <c r="A584" t="s">
        <v>1450</v>
      </c>
      <c r="B584" t="s">
        <v>1631</v>
      </c>
      <c r="C584" t="s">
        <v>1456</v>
      </c>
      <c r="D584" s="3" t="s">
        <v>1681</v>
      </c>
      <c r="E584" t="s">
        <v>47</v>
      </c>
      <c r="G584" s="3" t="s">
        <v>1680</v>
      </c>
      <c r="H584">
        <f>SUMIF(C:C,B584,H:H)</f>
        <v>320</v>
      </c>
      <c r="I584" s="5">
        <f t="shared" si="64"/>
        <v>82.987499999999997</v>
      </c>
      <c r="J584" s="4">
        <f t="shared" si="63"/>
        <v>26556</v>
      </c>
      <c r="K584" t="s">
        <v>353</v>
      </c>
      <c r="L584" s="1">
        <v>43102</v>
      </c>
      <c r="M584" s="1">
        <v>43463</v>
      </c>
      <c r="O584" t="s">
        <v>1079</v>
      </c>
    </row>
    <row r="585" spans="1:15" x14ac:dyDescent="0.25">
      <c r="A585" t="s">
        <v>1450</v>
      </c>
      <c r="B585" t="s">
        <v>1632</v>
      </c>
      <c r="C585" t="s">
        <v>1631</v>
      </c>
      <c r="D585" s="3" t="s">
        <v>845</v>
      </c>
      <c r="E585" t="s">
        <v>67</v>
      </c>
      <c r="H585">
        <v>60</v>
      </c>
      <c r="I585" s="5">
        <f t="shared" si="64"/>
        <v>95.3</v>
      </c>
      <c r="J585" s="4">
        <f t="shared" si="63"/>
        <v>5718</v>
      </c>
      <c r="K585" t="s">
        <v>741</v>
      </c>
      <c r="L585" s="1">
        <v>43102</v>
      </c>
      <c r="M585" s="1">
        <v>43463</v>
      </c>
      <c r="N585" t="s">
        <v>987</v>
      </c>
      <c r="O585" t="s">
        <v>355</v>
      </c>
    </row>
    <row r="586" spans="1:15" x14ac:dyDescent="0.25">
      <c r="A586" t="s">
        <v>1450</v>
      </c>
      <c r="B586" t="s">
        <v>1633</v>
      </c>
      <c r="C586" t="s">
        <v>1631</v>
      </c>
      <c r="D586" s="3" t="s">
        <v>846</v>
      </c>
      <c r="E586" t="s">
        <v>67</v>
      </c>
      <c r="H586">
        <v>40</v>
      </c>
      <c r="I586" s="5">
        <f t="shared" si="64"/>
        <v>95.3</v>
      </c>
      <c r="J586" s="4">
        <f t="shared" si="63"/>
        <v>3812</v>
      </c>
      <c r="K586" t="s">
        <v>741</v>
      </c>
      <c r="L586" s="1">
        <v>43102</v>
      </c>
      <c r="M586" s="1">
        <v>43463</v>
      </c>
      <c r="N586" t="s">
        <v>986</v>
      </c>
      <c r="O586" t="s">
        <v>355</v>
      </c>
    </row>
    <row r="587" spans="1:15" x14ac:dyDescent="0.25">
      <c r="A587" t="s">
        <v>1450</v>
      </c>
      <c r="B587" t="s">
        <v>1634</v>
      </c>
      <c r="C587" t="s">
        <v>1631</v>
      </c>
      <c r="D587" s="3" t="s">
        <v>847</v>
      </c>
      <c r="E587" t="s">
        <v>67</v>
      </c>
      <c r="H587">
        <v>100</v>
      </c>
      <c r="I587" s="5">
        <f t="shared" si="64"/>
        <v>75.599999999999994</v>
      </c>
      <c r="J587" s="4">
        <f t="shared" si="63"/>
        <v>7559.9999999999991</v>
      </c>
      <c r="K587" t="s">
        <v>741</v>
      </c>
      <c r="L587" s="1">
        <v>43102</v>
      </c>
      <c r="M587" s="1">
        <v>43463</v>
      </c>
      <c r="N587" t="s">
        <v>988</v>
      </c>
      <c r="O587" t="s">
        <v>355</v>
      </c>
    </row>
    <row r="588" spans="1:15" x14ac:dyDescent="0.25">
      <c r="A588" t="s">
        <v>1450</v>
      </c>
      <c r="B588" t="s">
        <v>1635</v>
      </c>
      <c r="C588" t="s">
        <v>1631</v>
      </c>
      <c r="D588" s="3" t="s">
        <v>848</v>
      </c>
      <c r="E588" t="s">
        <v>67</v>
      </c>
      <c r="H588">
        <v>100</v>
      </c>
      <c r="I588" s="5">
        <f t="shared" si="64"/>
        <v>75.599999999999994</v>
      </c>
      <c r="J588" s="4">
        <f t="shared" si="63"/>
        <v>7559.9999999999991</v>
      </c>
      <c r="K588" t="s">
        <v>741</v>
      </c>
      <c r="L588" s="1">
        <v>43102</v>
      </c>
      <c r="M588" s="1">
        <v>43463</v>
      </c>
      <c r="N588" t="s">
        <v>989</v>
      </c>
      <c r="O588" t="s">
        <v>355</v>
      </c>
    </row>
    <row r="589" spans="1:15" x14ac:dyDescent="0.25">
      <c r="A589" t="s">
        <v>1450</v>
      </c>
      <c r="B589" t="s">
        <v>1636</v>
      </c>
      <c r="C589" t="s">
        <v>1631</v>
      </c>
      <c r="D589" s="3" t="s">
        <v>849</v>
      </c>
      <c r="E589" t="s">
        <v>67</v>
      </c>
      <c r="H589">
        <v>20</v>
      </c>
      <c r="I589" s="5">
        <f t="shared" si="64"/>
        <v>95.3</v>
      </c>
      <c r="J589" s="4">
        <f t="shared" si="63"/>
        <v>1906</v>
      </c>
      <c r="K589" t="s">
        <v>741</v>
      </c>
      <c r="L589" s="1">
        <v>43102</v>
      </c>
      <c r="M589" s="1">
        <v>43463</v>
      </c>
      <c r="N589" t="s">
        <v>985</v>
      </c>
      <c r="O589" t="s">
        <v>355</v>
      </c>
    </row>
    <row r="590" spans="1:15" ht="47.25" x14ac:dyDescent="0.25">
      <c r="A590" t="s">
        <v>1450</v>
      </c>
      <c r="B590" t="s">
        <v>1637</v>
      </c>
      <c r="C590" t="s">
        <v>1456</v>
      </c>
      <c r="D590" s="3" t="s">
        <v>1682</v>
      </c>
      <c r="E590" t="s">
        <v>47</v>
      </c>
      <c r="G590" s="3" t="s">
        <v>1683</v>
      </c>
      <c r="H590">
        <f>SUMIF(C:C,B590,H:H)</f>
        <v>280</v>
      </c>
      <c r="I590" s="5">
        <f t="shared" si="64"/>
        <v>84.042857142857144</v>
      </c>
      <c r="J590" s="4">
        <f t="shared" si="63"/>
        <v>23532</v>
      </c>
      <c r="K590" t="s">
        <v>353</v>
      </c>
      <c r="L590" s="1">
        <v>43102</v>
      </c>
      <c r="M590" s="1">
        <v>43463</v>
      </c>
      <c r="O590" t="s">
        <v>1080</v>
      </c>
    </row>
    <row r="591" spans="1:15" x14ac:dyDescent="0.25">
      <c r="A591" t="s">
        <v>1450</v>
      </c>
      <c r="B591" t="s">
        <v>1638</v>
      </c>
      <c r="C591" t="s">
        <v>1637</v>
      </c>
      <c r="D591" s="3" t="s">
        <v>1296</v>
      </c>
      <c r="E591" t="s">
        <v>67</v>
      </c>
      <c r="H591">
        <v>60</v>
      </c>
      <c r="I591" s="5">
        <f t="shared" si="64"/>
        <v>95.3</v>
      </c>
      <c r="J591" s="4">
        <f t="shared" si="63"/>
        <v>5718</v>
      </c>
      <c r="K591" t="s">
        <v>741</v>
      </c>
      <c r="L591" s="1">
        <v>43102</v>
      </c>
      <c r="M591" s="1">
        <v>43463</v>
      </c>
      <c r="N591" t="s">
        <v>987</v>
      </c>
      <c r="O591" t="s">
        <v>355</v>
      </c>
    </row>
    <row r="592" spans="1:15" x14ac:dyDescent="0.25">
      <c r="A592" t="s">
        <v>1450</v>
      </c>
      <c r="B592" t="s">
        <v>1639</v>
      </c>
      <c r="C592" t="s">
        <v>1637</v>
      </c>
      <c r="D592" s="3" t="s">
        <v>1297</v>
      </c>
      <c r="E592" t="s">
        <v>67</v>
      </c>
      <c r="H592">
        <v>40</v>
      </c>
      <c r="I592" s="5">
        <f t="shared" si="64"/>
        <v>95.3</v>
      </c>
      <c r="J592" s="4">
        <f t="shared" si="63"/>
        <v>3812</v>
      </c>
      <c r="K592" t="s">
        <v>741</v>
      </c>
      <c r="L592" s="1">
        <v>43102</v>
      </c>
      <c r="M592" s="1">
        <v>43463</v>
      </c>
      <c r="N592" t="s">
        <v>986</v>
      </c>
      <c r="O592" t="s">
        <v>355</v>
      </c>
    </row>
    <row r="593" spans="1:15" x14ac:dyDescent="0.25">
      <c r="A593" t="s">
        <v>1450</v>
      </c>
      <c r="B593" t="s">
        <v>1640</v>
      </c>
      <c r="C593" t="s">
        <v>1637</v>
      </c>
      <c r="D593" s="3" t="s">
        <v>1298</v>
      </c>
      <c r="E593" t="s">
        <v>67</v>
      </c>
      <c r="H593">
        <v>80</v>
      </c>
      <c r="I593" s="5">
        <f t="shared" si="64"/>
        <v>75.599999999999994</v>
      </c>
      <c r="J593" s="4">
        <f t="shared" si="63"/>
        <v>6048</v>
      </c>
      <c r="K593" t="s">
        <v>741</v>
      </c>
      <c r="L593" s="1">
        <v>43102</v>
      </c>
      <c r="M593" s="1">
        <v>43463</v>
      </c>
      <c r="N593" t="s">
        <v>988</v>
      </c>
      <c r="O593" t="s">
        <v>355</v>
      </c>
    </row>
    <row r="594" spans="1:15" x14ac:dyDescent="0.25">
      <c r="A594" t="s">
        <v>1450</v>
      </c>
      <c r="B594" t="s">
        <v>1641</v>
      </c>
      <c r="C594" t="s">
        <v>1637</v>
      </c>
      <c r="D594" s="3" t="s">
        <v>1299</v>
      </c>
      <c r="E594" t="s">
        <v>67</v>
      </c>
      <c r="H594">
        <v>80</v>
      </c>
      <c r="I594" s="5">
        <f t="shared" si="64"/>
        <v>75.599999999999994</v>
      </c>
      <c r="J594" s="4">
        <f t="shared" si="63"/>
        <v>6048</v>
      </c>
      <c r="K594" t="s">
        <v>741</v>
      </c>
      <c r="L594" s="1">
        <v>43102</v>
      </c>
      <c r="M594" s="1">
        <v>43463</v>
      </c>
      <c r="N594" t="s">
        <v>989</v>
      </c>
      <c r="O594" t="s">
        <v>355</v>
      </c>
    </row>
    <row r="595" spans="1:15" ht="31.5" x14ac:dyDescent="0.25">
      <c r="A595" t="s">
        <v>1450</v>
      </c>
      <c r="B595" t="s">
        <v>1642</v>
      </c>
      <c r="C595" t="s">
        <v>1637</v>
      </c>
      <c r="D595" s="3" t="s">
        <v>1300</v>
      </c>
      <c r="E595" t="s">
        <v>67</v>
      </c>
      <c r="H595">
        <v>20</v>
      </c>
      <c r="I595" s="5">
        <f t="shared" si="64"/>
        <v>95.3</v>
      </c>
      <c r="J595" s="4">
        <f t="shared" si="63"/>
        <v>1906</v>
      </c>
      <c r="K595" t="s">
        <v>741</v>
      </c>
      <c r="L595" s="1">
        <v>43102</v>
      </c>
      <c r="M595" s="1">
        <v>43463</v>
      </c>
      <c r="N595" t="s">
        <v>985</v>
      </c>
      <c r="O595" t="s">
        <v>355</v>
      </c>
    </row>
    <row r="596" spans="1:15" x14ac:dyDescent="0.25">
      <c r="A596" t="s">
        <v>1450</v>
      </c>
      <c r="B596" t="s">
        <v>1643</v>
      </c>
      <c r="C596" t="s">
        <v>1454</v>
      </c>
      <c r="D596" s="3" t="s">
        <v>397</v>
      </c>
      <c r="E596" t="s">
        <v>24</v>
      </c>
      <c r="G596" t="s">
        <v>397</v>
      </c>
      <c r="H596">
        <f>SUMIF(C:C,B596,H:H)</f>
        <v>321</v>
      </c>
      <c r="I596" s="5">
        <f t="shared" si="64"/>
        <v>119.54205607476635</v>
      </c>
      <c r="J596" s="4">
        <f t="shared" si="63"/>
        <v>38373</v>
      </c>
      <c r="K596" t="s">
        <v>353</v>
      </c>
      <c r="L596" s="1">
        <v>43102</v>
      </c>
      <c r="M596" s="1">
        <v>43463</v>
      </c>
      <c r="O596" t="s">
        <v>355</v>
      </c>
    </row>
    <row r="597" spans="1:15" ht="252" x14ac:dyDescent="0.25">
      <c r="A597" t="s">
        <v>1450</v>
      </c>
      <c r="B597" t="s">
        <v>1644</v>
      </c>
      <c r="C597" t="s">
        <v>1643</v>
      </c>
      <c r="D597" s="3" t="s">
        <v>127</v>
      </c>
      <c r="E597" t="s">
        <v>47</v>
      </c>
      <c r="G597" s="3" t="s">
        <v>127</v>
      </c>
      <c r="H597">
        <f>SUMIF(C:C,B597,H:H)</f>
        <v>144</v>
      </c>
      <c r="I597" s="5">
        <f t="shared" si="64"/>
        <v>158.25347222222223</v>
      </c>
      <c r="J597" s="4">
        <f t="shared" si="63"/>
        <v>22788.5</v>
      </c>
      <c r="K597" t="s">
        <v>353</v>
      </c>
      <c r="L597" s="1">
        <v>43102</v>
      </c>
      <c r="M597" s="1">
        <v>43463</v>
      </c>
      <c r="O597" s="3" t="s">
        <v>357</v>
      </c>
    </row>
    <row r="598" spans="1:15" x14ac:dyDescent="0.25">
      <c r="A598" t="s">
        <v>1450</v>
      </c>
      <c r="B598" t="s">
        <v>1645</v>
      </c>
      <c r="C598" t="s">
        <v>1644</v>
      </c>
      <c r="D598" s="3" t="s">
        <v>1354</v>
      </c>
      <c r="E598" t="s">
        <v>67</v>
      </c>
      <c r="G598" s="3" t="s">
        <v>1354</v>
      </c>
      <c r="H598">
        <v>50</v>
      </c>
      <c r="I598" s="5">
        <f t="shared" si="64"/>
        <v>93.5</v>
      </c>
      <c r="J598" s="4">
        <f t="shared" si="63"/>
        <v>4675</v>
      </c>
      <c r="K598" t="s">
        <v>741</v>
      </c>
      <c r="L598" s="1">
        <v>42737</v>
      </c>
      <c r="M598" s="1">
        <v>43098</v>
      </c>
      <c r="N598" t="s">
        <v>987</v>
      </c>
      <c r="O598" t="s">
        <v>355</v>
      </c>
    </row>
    <row r="599" spans="1:15" x14ac:dyDescent="0.25">
      <c r="A599" t="s">
        <v>1450</v>
      </c>
      <c r="B599" t="s">
        <v>1646</v>
      </c>
      <c r="C599" t="s">
        <v>1644</v>
      </c>
      <c r="D599" s="3" t="s">
        <v>1355</v>
      </c>
      <c r="E599" t="s">
        <v>67</v>
      </c>
      <c r="G599" s="3" t="s">
        <v>1355</v>
      </c>
      <c r="H599">
        <v>53</v>
      </c>
      <c r="I599" s="5">
        <f t="shared" si="64"/>
        <v>93.5</v>
      </c>
      <c r="J599" s="4">
        <f t="shared" si="63"/>
        <v>4955.5</v>
      </c>
      <c r="K599" t="s">
        <v>741</v>
      </c>
      <c r="L599" s="1">
        <v>42737</v>
      </c>
      <c r="M599" s="1">
        <v>43098</v>
      </c>
      <c r="N599" t="s">
        <v>986</v>
      </c>
      <c r="O599" t="s">
        <v>355</v>
      </c>
    </row>
    <row r="600" spans="1:15" x14ac:dyDescent="0.25">
      <c r="A600" t="s">
        <v>1450</v>
      </c>
      <c r="B600" t="s">
        <v>1647</v>
      </c>
      <c r="C600" t="s">
        <v>1644</v>
      </c>
      <c r="D600" s="3" t="s">
        <v>1356</v>
      </c>
      <c r="E600" t="s">
        <v>67</v>
      </c>
      <c r="G600" s="3" t="s">
        <v>1356</v>
      </c>
      <c r="H600">
        <v>15</v>
      </c>
      <c r="I600" s="5">
        <f t="shared" si="64"/>
        <v>74.2</v>
      </c>
      <c r="J600" s="4">
        <f t="shared" si="63"/>
        <v>1113</v>
      </c>
      <c r="K600" t="s">
        <v>741</v>
      </c>
      <c r="L600" s="1">
        <v>42737</v>
      </c>
      <c r="M600" s="1">
        <v>43098</v>
      </c>
      <c r="N600" t="s">
        <v>988</v>
      </c>
      <c r="O600" t="s">
        <v>355</v>
      </c>
    </row>
    <row r="601" spans="1:15" x14ac:dyDescent="0.25">
      <c r="A601" t="s">
        <v>1450</v>
      </c>
      <c r="B601" t="s">
        <v>1648</v>
      </c>
      <c r="C601" t="s">
        <v>1644</v>
      </c>
      <c r="D601" s="3" t="s">
        <v>1357</v>
      </c>
      <c r="E601" t="s">
        <v>67</v>
      </c>
      <c r="G601" s="3" t="s">
        <v>1357</v>
      </c>
      <c r="H601">
        <v>20</v>
      </c>
      <c r="I601" s="5">
        <f t="shared" si="64"/>
        <v>74.2</v>
      </c>
      <c r="J601" s="4">
        <f t="shared" si="63"/>
        <v>1484</v>
      </c>
      <c r="K601" t="s">
        <v>741</v>
      </c>
      <c r="L601" s="1">
        <v>42737</v>
      </c>
      <c r="M601" s="1">
        <v>43098</v>
      </c>
      <c r="N601" t="s">
        <v>989</v>
      </c>
      <c r="O601" t="s">
        <v>355</v>
      </c>
    </row>
    <row r="602" spans="1:15" x14ac:dyDescent="0.25">
      <c r="A602" t="s">
        <v>1450</v>
      </c>
      <c r="B602" t="s">
        <v>1649</v>
      </c>
      <c r="C602" t="s">
        <v>1644</v>
      </c>
      <c r="D602" s="3" t="s">
        <v>1358</v>
      </c>
      <c r="E602" t="s">
        <v>67</v>
      </c>
      <c r="G602" s="3" t="s">
        <v>1358</v>
      </c>
      <c r="H602">
        <v>6</v>
      </c>
      <c r="I602" s="5">
        <f t="shared" si="64"/>
        <v>93.5</v>
      </c>
      <c r="J602" s="4">
        <f t="shared" si="63"/>
        <v>561</v>
      </c>
      <c r="K602" t="s">
        <v>741</v>
      </c>
      <c r="L602" s="1">
        <v>42737</v>
      </c>
      <c r="M602" s="1">
        <v>43098</v>
      </c>
      <c r="N602" t="s">
        <v>985</v>
      </c>
      <c r="O602" t="s">
        <v>1402</v>
      </c>
    </row>
    <row r="603" spans="1:15" x14ac:dyDescent="0.25">
      <c r="A603" t="s">
        <v>1450</v>
      </c>
      <c r="B603" t="s">
        <v>1650</v>
      </c>
      <c r="C603" t="s">
        <v>1644</v>
      </c>
      <c r="D603" s="3" t="s">
        <v>1401</v>
      </c>
      <c r="E603" t="s">
        <v>67</v>
      </c>
      <c r="G603" s="3" t="s">
        <v>1401</v>
      </c>
      <c r="H603">
        <v>0</v>
      </c>
      <c r="I603" s="5">
        <f t="shared" si="64"/>
        <v>0</v>
      </c>
      <c r="J603" s="4">
        <v>10000</v>
      </c>
      <c r="K603" t="s">
        <v>741</v>
      </c>
      <c r="L603" s="1">
        <v>42737</v>
      </c>
      <c r="M603" s="1">
        <v>43098</v>
      </c>
      <c r="O603" t="s">
        <v>1688</v>
      </c>
    </row>
    <row r="604" spans="1:15" ht="31.5" x14ac:dyDescent="0.25">
      <c r="A604" t="s">
        <v>1450</v>
      </c>
      <c r="B604" t="s">
        <v>1651</v>
      </c>
      <c r="C604" t="s">
        <v>1643</v>
      </c>
      <c r="D604" s="3" t="s">
        <v>128</v>
      </c>
      <c r="E604" t="s">
        <v>47</v>
      </c>
      <c r="G604" s="3" t="s">
        <v>43</v>
      </c>
      <c r="H604">
        <f>SUMIF(C:C,B604,H:H)</f>
        <v>85</v>
      </c>
      <c r="I604" s="5">
        <f t="shared" si="64"/>
        <v>87.82352941176471</v>
      </c>
      <c r="J604" s="4">
        <f t="shared" ref="J604:J622" si="65">IF(K604="AGG",SUMIF(C:C,B604,J:J),IF(N604&lt;&gt;"",H604*I604,"???FIXWERT???"))</f>
        <v>7465</v>
      </c>
      <c r="K604" t="s">
        <v>353</v>
      </c>
      <c r="L604" s="1">
        <v>43102</v>
      </c>
      <c r="M604" s="1">
        <v>43463</v>
      </c>
      <c r="O604" t="s">
        <v>421</v>
      </c>
    </row>
    <row r="605" spans="1:15" x14ac:dyDescent="0.25">
      <c r="A605" t="s">
        <v>1450</v>
      </c>
      <c r="B605" t="s">
        <v>1652</v>
      </c>
      <c r="C605" t="s">
        <v>1651</v>
      </c>
      <c r="D605" s="3" t="s">
        <v>1359</v>
      </c>
      <c r="E605" t="s">
        <v>67</v>
      </c>
      <c r="G605" s="3" t="s">
        <v>1359</v>
      </c>
      <c r="H605">
        <v>30</v>
      </c>
      <c r="I605" s="5">
        <f t="shared" si="64"/>
        <v>93.5</v>
      </c>
      <c r="J605" s="4">
        <f t="shared" si="65"/>
        <v>2805</v>
      </c>
      <c r="K605" t="s">
        <v>741</v>
      </c>
      <c r="L605" s="1">
        <v>42737</v>
      </c>
      <c r="M605" s="1">
        <v>43098</v>
      </c>
      <c r="N605" t="s">
        <v>987</v>
      </c>
      <c r="O605" t="s">
        <v>355</v>
      </c>
    </row>
    <row r="606" spans="1:15" x14ac:dyDescent="0.25">
      <c r="A606" t="s">
        <v>1450</v>
      </c>
      <c r="B606" t="s">
        <v>1653</v>
      </c>
      <c r="C606" t="s">
        <v>1651</v>
      </c>
      <c r="D606" s="3" t="s">
        <v>1360</v>
      </c>
      <c r="E606" t="s">
        <v>67</v>
      </c>
      <c r="G606" s="3" t="s">
        <v>1360</v>
      </c>
      <c r="H606">
        <v>26</v>
      </c>
      <c r="I606" s="5">
        <f t="shared" si="64"/>
        <v>93.5</v>
      </c>
      <c r="J606" s="4">
        <f t="shared" si="65"/>
        <v>2431</v>
      </c>
      <c r="K606" t="s">
        <v>741</v>
      </c>
      <c r="L606" s="1">
        <v>42737</v>
      </c>
      <c r="M606" s="1">
        <v>43098</v>
      </c>
      <c r="N606" t="s">
        <v>986</v>
      </c>
      <c r="O606" t="s">
        <v>355</v>
      </c>
    </row>
    <row r="607" spans="1:15" x14ac:dyDescent="0.25">
      <c r="A607" t="s">
        <v>1450</v>
      </c>
      <c r="B607" t="s">
        <v>1654</v>
      </c>
      <c r="C607" t="s">
        <v>1651</v>
      </c>
      <c r="D607" s="3" t="s">
        <v>1361</v>
      </c>
      <c r="E607" t="s">
        <v>67</v>
      </c>
      <c r="G607" s="3" t="s">
        <v>1361</v>
      </c>
      <c r="H607">
        <v>15</v>
      </c>
      <c r="I607" s="5">
        <f t="shared" si="64"/>
        <v>74.2</v>
      </c>
      <c r="J607" s="4">
        <f t="shared" si="65"/>
        <v>1113</v>
      </c>
      <c r="K607" t="s">
        <v>741</v>
      </c>
      <c r="L607" s="1">
        <v>42737</v>
      </c>
      <c r="M607" s="1">
        <v>43098</v>
      </c>
      <c r="N607" t="s">
        <v>988</v>
      </c>
      <c r="O607" t="s">
        <v>355</v>
      </c>
    </row>
    <row r="608" spans="1:15" x14ac:dyDescent="0.25">
      <c r="A608" t="s">
        <v>1450</v>
      </c>
      <c r="B608" t="s">
        <v>1655</v>
      </c>
      <c r="C608" t="s">
        <v>1651</v>
      </c>
      <c r="D608" s="3" t="s">
        <v>1362</v>
      </c>
      <c r="E608" t="s">
        <v>67</v>
      </c>
      <c r="G608" s="3" t="s">
        <v>1362</v>
      </c>
      <c r="H608">
        <v>10</v>
      </c>
      <c r="I608" s="5">
        <f t="shared" si="64"/>
        <v>74.2</v>
      </c>
      <c r="J608" s="4">
        <f t="shared" si="65"/>
        <v>742</v>
      </c>
      <c r="K608" t="s">
        <v>741</v>
      </c>
      <c r="L608" s="1">
        <v>42737</v>
      </c>
      <c r="M608" s="1">
        <v>43098</v>
      </c>
      <c r="N608" t="s">
        <v>989</v>
      </c>
      <c r="O608" t="s">
        <v>355</v>
      </c>
    </row>
    <row r="609" spans="1:15" x14ac:dyDescent="0.25">
      <c r="A609" t="s">
        <v>1450</v>
      </c>
      <c r="B609" t="s">
        <v>1656</v>
      </c>
      <c r="C609" t="s">
        <v>1651</v>
      </c>
      <c r="D609" s="3" t="s">
        <v>1363</v>
      </c>
      <c r="E609" t="s">
        <v>67</v>
      </c>
      <c r="G609" s="3" t="s">
        <v>1363</v>
      </c>
      <c r="H609">
        <v>4</v>
      </c>
      <c r="I609" s="5">
        <f t="shared" si="64"/>
        <v>93.5</v>
      </c>
      <c r="J609" s="4">
        <f t="shared" si="65"/>
        <v>374</v>
      </c>
      <c r="K609" t="s">
        <v>741</v>
      </c>
      <c r="L609" s="1">
        <v>42737</v>
      </c>
      <c r="M609" s="1">
        <v>43098</v>
      </c>
      <c r="N609" t="s">
        <v>985</v>
      </c>
      <c r="O609" t="s">
        <v>355</v>
      </c>
    </row>
    <row r="610" spans="1:15" ht="31.5" x14ac:dyDescent="0.25">
      <c r="A610" t="s">
        <v>1450</v>
      </c>
      <c r="B610" t="s">
        <v>1657</v>
      </c>
      <c r="C610" t="s">
        <v>1643</v>
      </c>
      <c r="D610" s="3" t="s">
        <v>129</v>
      </c>
      <c r="E610" t="s">
        <v>47</v>
      </c>
      <c r="G610" s="3" t="s">
        <v>44</v>
      </c>
      <c r="H610">
        <f>SUMIF(C:C,B610,H:H)</f>
        <v>92</v>
      </c>
      <c r="I610" s="5">
        <f t="shared" si="64"/>
        <v>88.255434782608702</v>
      </c>
      <c r="J610" s="4">
        <f t="shared" si="65"/>
        <v>8119.5</v>
      </c>
      <c r="K610" t="s">
        <v>353</v>
      </c>
      <c r="L610" s="1">
        <v>43102</v>
      </c>
      <c r="M610" s="1">
        <v>43463</v>
      </c>
      <c r="O610" t="s">
        <v>409</v>
      </c>
    </row>
    <row r="611" spans="1:15" x14ac:dyDescent="0.25">
      <c r="A611" t="s">
        <v>1450</v>
      </c>
      <c r="B611" t="s">
        <v>1658</v>
      </c>
      <c r="C611" t="s">
        <v>1657</v>
      </c>
      <c r="D611" s="3" t="s">
        <v>1369</v>
      </c>
      <c r="E611" t="s">
        <v>67</v>
      </c>
      <c r="G611" s="3" t="s">
        <v>1369</v>
      </c>
      <c r="H611">
        <v>14</v>
      </c>
      <c r="I611" s="5">
        <f t="shared" si="64"/>
        <v>93.5</v>
      </c>
      <c r="J611" s="4">
        <f t="shared" si="65"/>
        <v>1309</v>
      </c>
      <c r="K611" t="s">
        <v>741</v>
      </c>
      <c r="L611" s="1">
        <v>42737</v>
      </c>
      <c r="M611" s="1">
        <v>43098</v>
      </c>
      <c r="N611" t="s">
        <v>987</v>
      </c>
      <c r="O611" t="s">
        <v>355</v>
      </c>
    </row>
    <row r="612" spans="1:15" x14ac:dyDescent="0.25">
      <c r="A612" t="s">
        <v>1450</v>
      </c>
      <c r="B612" t="s">
        <v>1659</v>
      </c>
      <c r="C612" t="s">
        <v>1657</v>
      </c>
      <c r="D612" s="3" t="s">
        <v>1370</v>
      </c>
      <c r="E612" t="s">
        <v>67</v>
      </c>
      <c r="G612" s="3" t="s">
        <v>1370</v>
      </c>
      <c r="H612">
        <v>30</v>
      </c>
      <c r="I612" s="5">
        <f t="shared" si="64"/>
        <v>93.5</v>
      </c>
      <c r="J612" s="4">
        <f t="shared" si="65"/>
        <v>2805</v>
      </c>
      <c r="K612" t="s">
        <v>741</v>
      </c>
      <c r="L612" s="1">
        <v>42737</v>
      </c>
      <c r="M612" s="1">
        <v>43098</v>
      </c>
      <c r="N612" t="s">
        <v>986</v>
      </c>
      <c r="O612" t="s">
        <v>355</v>
      </c>
    </row>
    <row r="613" spans="1:15" x14ac:dyDescent="0.25">
      <c r="A613" t="s">
        <v>1450</v>
      </c>
      <c r="B613" t="s">
        <v>1660</v>
      </c>
      <c r="C613" t="s">
        <v>1657</v>
      </c>
      <c r="D613" s="3" t="s">
        <v>1371</v>
      </c>
      <c r="E613" t="s">
        <v>67</v>
      </c>
      <c r="G613" s="3" t="s">
        <v>1371</v>
      </c>
      <c r="H613">
        <v>12</v>
      </c>
      <c r="I613" s="5">
        <f t="shared" si="64"/>
        <v>74.2</v>
      </c>
      <c r="J613" s="4">
        <f t="shared" si="65"/>
        <v>890.40000000000009</v>
      </c>
      <c r="K613" t="s">
        <v>741</v>
      </c>
      <c r="L613" s="1">
        <v>42737</v>
      </c>
      <c r="M613" s="1">
        <v>43098</v>
      </c>
      <c r="N613" t="s">
        <v>988</v>
      </c>
      <c r="O613" t="s">
        <v>355</v>
      </c>
    </row>
    <row r="614" spans="1:15" x14ac:dyDescent="0.25">
      <c r="A614" t="s">
        <v>1450</v>
      </c>
      <c r="B614" t="s">
        <v>1661</v>
      </c>
      <c r="C614" t="s">
        <v>1657</v>
      </c>
      <c r="D614" s="3" t="s">
        <v>1372</v>
      </c>
      <c r="E614" t="s">
        <v>67</v>
      </c>
      <c r="G614" s="3" t="s">
        <v>1372</v>
      </c>
      <c r="H614">
        <v>13</v>
      </c>
      <c r="I614" s="5">
        <f t="shared" si="64"/>
        <v>74.2</v>
      </c>
      <c r="J614" s="4">
        <f t="shared" si="65"/>
        <v>964.6</v>
      </c>
      <c r="K614" t="s">
        <v>741</v>
      </c>
      <c r="L614" s="1">
        <v>42737</v>
      </c>
      <c r="M614" s="1">
        <v>43098</v>
      </c>
      <c r="N614" t="s">
        <v>989</v>
      </c>
      <c r="O614" t="s">
        <v>355</v>
      </c>
    </row>
    <row r="615" spans="1:15" x14ac:dyDescent="0.25">
      <c r="A615" t="s">
        <v>1450</v>
      </c>
      <c r="B615" t="s">
        <v>1662</v>
      </c>
      <c r="C615" t="s">
        <v>1657</v>
      </c>
      <c r="D615" s="3" t="s">
        <v>1373</v>
      </c>
      <c r="E615" t="s">
        <v>67</v>
      </c>
      <c r="G615" s="3" t="s">
        <v>1373</v>
      </c>
      <c r="H615">
        <v>23</v>
      </c>
      <c r="I615" s="5">
        <f t="shared" si="64"/>
        <v>93.5</v>
      </c>
      <c r="J615" s="4">
        <f t="shared" si="65"/>
        <v>2150.5</v>
      </c>
      <c r="K615" t="s">
        <v>741</v>
      </c>
      <c r="L615" s="1">
        <v>42737</v>
      </c>
      <c r="M615" s="1">
        <v>43098</v>
      </c>
      <c r="N615" t="s">
        <v>985</v>
      </c>
      <c r="O615" t="s">
        <v>355</v>
      </c>
    </row>
    <row r="616" spans="1:15" x14ac:dyDescent="0.25">
      <c r="A616" t="s">
        <v>1450</v>
      </c>
      <c r="B616" t="s">
        <v>1663</v>
      </c>
      <c r="C616" t="s">
        <v>1454</v>
      </c>
      <c r="D616" s="3" t="s">
        <v>707</v>
      </c>
      <c r="E616" t="s">
        <v>24</v>
      </c>
      <c r="G616" s="3" t="s">
        <v>838</v>
      </c>
      <c r="H616">
        <f>SUMIF(C:C,B616,H:H)</f>
        <v>160</v>
      </c>
      <c r="I616" s="5">
        <f t="shared" si="64"/>
        <v>90.375</v>
      </c>
      <c r="J616" s="4">
        <f t="shared" si="65"/>
        <v>14460</v>
      </c>
      <c r="K616" t="s">
        <v>353</v>
      </c>
      <c r="L616" s="1">
        <v>43102</v>
      </c>
      <c r="M616" s="1">
        <v>43463</v>
      </c>
      <c r="O616" t="s">
        <v>355</v>
      </c>
    </row>
    <row r="617" spans="1:15" x14ac:dyDescent="0.25">
      <c r="A617" t="s">
        <v>1450</v>
      </c>
      <c r="B617" t="s">
        <v>1664</v>
      </c>
      <c r="C617" t="s">
        <v>1663</v>
      </c>
      <c r="D617" s="3" t="s">
        <v>709</v>
      </c>
      <c r="E617" t="s">
        <v>47</v>
      </c>
      <c r="G617" s="3" t="s">
        <v>839</v>
      </c>
      <c r="H617">
        <f>SUMIF(C:C,B617,H:H)</f>
        <v>160</v>
      </c>
      <c r="I617" s="5">
        <f t="shared" si="64"/>
        <v>90.375</v>
      </c>
      <c r="J617" s="4">
        <f t="shared" si="65"/>
        <v>14460</v>
      </c>
      <c r="K617" t="s">
        <v>353</v>
      </c>
      <c r="L617" s="1">
        <v>43102</v>
      </c>
      <c r="M617" s="1">
        <v>43463</v>
      </c>
      <c r="O617" t="s">
        <v>355</v>
      </c>
    </row>
    <row r="618" spans="1:15" x14ac:dyDescent="0.25">
      <c r="A618" t="s">
        <v>1450</v>
      </c>
      <c r="B618" t="s">
        <v>1665</v>
      </c>
      <c r="C618" t="s">
        <v>1664</v>
      </c>
      <c r="D618" s="3" t="s">
        <v>874</v>
      </c>
      <c r="E618" t="s">
        <v>67</v>
      </c>
      <c r="G618" s="3" t="s">
        <v>879</v>
      </c>
      <c r="H618">
        <v>40</v>
      </c>
      <c r="I618" s="5">
        <f t="shared" si="64"/>
        <v>95.3</v>
      </c>
      <c r="J618" s="4">
        <f t="shared" si="65"/>
        <v>3812</v>
      </c>
      <c r="K618" t="s">
        <v>741</v>
      </c>
      <c r="L618" s="1">
        <v>43102</v>
      </c>
      <c r="M618" s="1">
        <v>43463</v>
      </c>
      <c r="N618" t="s">
        <v>987</v>
      </c>
      <c r="O618" t="s">
        <v>355</v>
      </c>
    </row>
    <row r="619" spans="1:15" x14ac:dyDescent="0.25">
      <c r="A619" t="s">
        <v>1450</v>
      </c>
      <c r="B619" t="s">
        <v>1666</v>
      </c>
      <c r="C619" t="s">
        <v>1664</v>
      </c>
      <c r="D619" s="3" t="s">
        <v>875</v>
      </c>
      <c r="E619" t="s">
        <v>67</v>
      </c>
      <c r="G619" s="3" t="s">
        <v>880</v>
      </c>
      <c r="H619">
        <v>40</v>
      </c>
      <c r="I619" s="5">
        <f t="shared" si="64"/>
        <v>95.3</v>
      </c>
      <c r="J619" s="4">
        <f t="shared" si="65"/>
        <v>3812</v>
      </c>
      <c r="K619" t="s">
        <v>741</v>
      </c>
      <c r="L619" s="1">
        <v>43102</v>
      </c>
      <c r="M619" s="1">
        <v>43463</v>
      </c>
      <c r="N619" t="s">
        <v>986</v>
      </c>
      <c r="O619" t="s">
        <v>355</v>
      </c>
    </row>
    <row r="620" spans="1:15" x14ac:dyDescent="0.25">
      <c r="A620" t="s">
        <v>1450</v>
      </c>
      <c r="B620" t="s">
        <v>1667</v>
      </c>
      <c r="C620" t="s">
        <v>1664</v>
      </c>
      <c r="D620" s="3" t="s">
        <v>876</v>
      </c>
      <c r="E620" t="s">
        <v>67</v>
      </c>
      <c r="H620">
        <v>20</v>
      </c>
      <c r="I620" s="5">
        <f t="shared" si="64"/>
        <v>75.599999999999994</v>
      </c>
      <c r="J620" s="4">
        <f t="shared" si="65"/>
        <v>1512</v>
      </c>
      <c r="K620" t="s">
        <v>741</v>
      </c>
      <c r="L620" s="1">
        <v>43102</v>
      </c>
      <c r="M620" s="1">
        <v>43463</v>
      </c>
      <c r="N620" t="s">
        <v>988</v>
      </c>
      <c r="O620" t="s">
        <v>355</v>
      </c>
    </row>
    <row r="621" spans="1:15" x14ac:dyDescent="0.25">
      <c r="A621" t="s">
        <v>1450</v>
      </c>
      <c r="B621" t="s">
        <v>1668</v>
      </c>
      <c r="C621" t="s">
        <v>1664</v>
      </c>
      <c r="D621" s="3" t="s">
        <v>877</v>
      </c>
      <c r="E621" t="s">
        <v>67</v>
      </c>
      <c r="H621">
        <v>20</v>
      </c>
      <c r="I621" s="5">
        <f t="shared" si="64"/>
        <v>75.599999999999994</v>
      </c>
      <c r="J621" s="4">
        <f t="shared" si="65"/>
        <v>1512</v>
      </c>
      <c r="K621" t="s">
        <v>741</v>
      </c>
      <c r="L621" s="1">
        <v>43102</v>
      </c>
      <c r="M621" s="1">
        <v>43463</v>
      </c>
      <c r="N621" t="s">
        <v>989</v>
      </c>
      <c r="O621" t="s">
        <v>355</v>
      </c>
    </row>
    <row r="622" spans="1:15" x14ac:dyDescent="0.25">
      <c r="A622" t="s">
        <v>1450</v>
      </c>
      <c r="B622" t="s">
        <v>1669</v>
      </c>
      <c r="C622" t="s">
        <v>1664</v>
      </c>
      <c r="D622" s="3" t="s">
        <v>878</v>
      </c>
      <c r="E622" t="s">
        <v>67</v>
      </c>
      <c r="H622">
        <v>40</v>
      </c>
      <c r="I622" s="5">
        <f t="shared" ref="I622" si="66">IF(K622="AGG",IF(H622&gt;0,J622/H622,0),SUMIF(JAHRKURZZS,CONCATENATE(YEAR(M622),N622),JAHRUSRATES))</f>
        <v>95.3</v>
      </c>
      <c r="J622" s="4">
        <f t="shared" si="65"/>
        <v>3812</v>
      </c>
      <c r="K622" t="s">
        <v>741</v>
      </c>
      <c r="L622" s="1">
        <v>43102</v>
      </c>
      <c r="M622" s="1">
        <v>43463</v>
      </c>
      <c r="N622" t="s">
        <v>985</v>
      </c>
      <c r="O622" t="s">
        <v>355</v>
      </c>
    </row>
    <row r="623" spans="1:15" x14ac:dyDescent="0.25">
      <c r="A623" t="s">
        <v>1450</v>
      </c>
      <c r="B623" t="s">
        <v>1455</v>
      </c>
      <c r="C623" t="s">
        <v>1450</v>
      </c>
      <c r="D623" s="3" t="s">
        <v>468</v>
      </c>
      <c r="E623" t="s">
        <v>24</v>
      </c>
      <c r="G623" s="3" t="s">
        <v>705</v>
      </c>
      <c r="H623">
        <f>SUMIF(C:C,B623,H:H)</f>
        <v>0</v>
      </c>
      <c r="I623" s="5">
        <f t="shared" ref="I623" si="67">IF(K623="AGG",IF(H623&gt;0,J623/H623,0),SUMIF(JAHRKURZZS,CONCATENATE(YEAR(M623),N623),JAHRUSRATES))</f>
        <v>0</v>
      </c>
      <c r="J623" s="4">
        <v>180000</v>
      </c>
      <c r="K623" t="s">
        <v>19</v>
      </c>
      <c r="L623" s="1">
        <v>43102</v>
      </c>
      <c r="M623" s="1">
        <v>43463</v>
      </c>
      <c r="O623" t="s">
        <v>1689</v>
      </c>
    </row>
    <row r="624" spans="1:15" x14ac:dyDescent="0.25">
      <c r="A624" t="s">
        <v>441</v>
      </c>
      <c r="B624" t="s">
        <v>441</v>
      </c>
      <c r="D624" s="3" t="s">
        <v>1442</v>
      </c>
      <c r="E624" t="s">
        <v>51</v>
      </c>
      <c r="F624" t="s">
        <v>1443</v>
      </c>
      <c r="G624" s="3" t="s">
        <v>1444</v>
      </c>
      <c r="H624">
        <f>SUMIF(C:C,B624,H:H)</f>
        <v>324</v>
      </c>
      <c r="I624" s="5">
        <f>IF(H624&gt;0,J624/H624,0)</f>
        <v>134.875</v>
      </c>
      <c r="J624" s="4">
        <f t="shared" ref="J624:J649" si="68">IF(K624="AGG",SUMIF(C:C,B624,J:J),IF(N624&lt;&gt;"",H624*I624,"???FIXWERT???"))</f>
        <v>43699.5</v>
      </c>
      <c r="K624" t="s">
        <v>353</v>
      </c>
      <c r="L624" s="1">
        <v>42737</v>
      </c>
      <c r="M624" s="1">
        <v>43098</v>
      </c>
      <c r="O624" t="s">
        <v>355</v>
      </c>
    </row>
    <row r="625" spans="1:15" x14ac:dyDescent="0.25">
      <c r="A625" t="s">
        <v>441</v>
      </c>
      <c r="B625" t="s">
        <v>442</v>
      </c>
      <c r="C625" t="s">
        <v>441</v>
      </c>
      <c r="D625" t="s">
        <v>434</v>
      </c>
      <c r="E625" t="s">
        <v>47</v>
      </c>
      <c r="F625" t="s">
        <v>435</v>
      </c>
      <c r="G625" s="3" t="s">
        <v>436</v>
      </c>
      <c r="H625">
        <f>SUMIF(C:C,B625,H:H)</f>
        <v>40</v>
      </c>
      <c r="I625" s="5">
        <f>IF(H625&gt;0,J625/H625,0)</f>
        <v>134.875</v>
      </c>
      <c r="J625" s="4">
        <f t="shared" si="68"/>
        <v>5395</v>
      </c>
      <c r="K625" t="s">
        <v>353</v>
      </c>
      <c r="L625" s="1">
        <v>42737</v>
      </c>
      <c r="M625" s="1">
        <v>43098</v>
      </c>
      <c r="O625" t="s">
        <v>355</v>
      </c>
    </row>
    <row r="626" spans="1:15" x14ac:dyDescent="0.25">
      <c r="A626" t="s">
        <v>441</v>
      </c>
      <c r="B626" t="s">
        <v>1425</v>
      </c>
      <c r="C626" t="s">
        <v>442</v>
      </c>
      <c r="D626" t="s">
        <v>1426</v>
      </c>
      <c r="E626" t="s">
        <v>67</v>
      </c>
      <c r="F626" t="s">
        <v>435</v>
      </c>
      <c r="G626" s="3" t="s">
        <v>1427</v>
      </c>
      <c r="H626">
        <v>40</v>
      </c>
      <c r="I626">
        <f t="shared" ref="I626" si="69">SUMIF(USKURZZS,N626,USRATES)</f>
        <v>134.875</v>
      </c>
      <c r="J626" s="4">
        <f t="shared" si="68"/>
        <v>5395</v>
      </c>
      <c r="K626" t="s">
        <v>19</v>
      </c>
      <c r="L626" s="1">
        <v>42737</v>
      </c>
      <c r="M626" s="1">
        <v>43098</v>
      </c>
      <c r="N626" t="s">
        <v>27</v>
      </c>
      <c r="O626" t="s">
        <v>355</v>
      </c>
    </row>
    <row r="627" spans="1:15" ht="63" x14ac:dyDescent="0.25">
      <c r="A627" t="s">
        <v>441</v>
      </c>
      <c r="B627" t="s">
        <v>443</v>
      </c>
      <c r="C627" t="s">
        <v>441</v>
      </c>
      <c r="D627" t="s">
        <v>437</v>
      </c>
      <c r="E627" t="s">
        <v>47</v>
      </c>
      <c r="F627" t="s">
        <v>438</v>
      </c>
      <c r="G627" s="3" t="s">
        <v>445</v>
      </c>
      <c r="H627">
        <f>SUMIF(C:C,B627,H:H)</f>
        <v>96</v>
      </c>
      <c r="I627" s="5">
        <f>IF(H627&gt;0,J627/H627,0)</f>
        <v>134.875</v>
      </c>
      <c r="J627" s="4">
        <f t="shared" si="68"/>
        <v>12948</v>
      </c>
      <c r="K627" t="s">
        <v>353</v>
      </c>
      <c r="L627" s="1">
        <v>42737</v>
      </c>
      <c r="M627" s="1">
        <v>43098</v>
      </c>
      <c r="O627" t="s">
        <v>355</v>
      </c>
    </row>
    <row r="628" spans="1:15" x14ac:dyDescent="0.25">
      <c r="A628" t="s">
        <v>441</v>
      </c>
      <c r="B628" t="s">
        <v>1436</v>
      </c>
      <c r="C628" t="s">
        <v>443</v>
      </c>
      <c r="D628" t="s">
        <v>1437</v>
      </c>
      <c r="E628" t="s">
        <v>67</v>
      </c>
      <c r="F628" t="s">
        <v>438</v>
      </c>
      <c r="G628" s="3" t="s">
        <v>1438</v>
      </c>
      <c r="H628">
        <v>96</v>
      </c>
      <c r="I628">
        <f t="shared" ref="I628" si="70">SUMIF(USKURZZS,N628,USRATES)</f>
        <v>134.875</v>
      </c>
      <c r="J628" s="4">
        <f t="shared" si="68"/>
        <v>12948</v>
      </c>
      <c r="K628" t="s">
        <v>19</v>
      </c>
      <c r="L628" s="1">
        <v>42737</v>
      </c>
      <c r="M628" s="1">
        <v>43098</v>
      </c>
      <c r="N628" t="s">
        <v>27</v>
      </c>
      <c r="O628" t="s">
        <v>355</v>
      </c>
    </row>
    <row r="629" spans="1:15" ht="63" x14ac:dyDescent="0.25">
      <c r="A629" t="s">
        <v>441</v>
      </c>
      <c r="B629" t="s">
        <v>444</v>
      </c>
      <c r="C629" t="s">
        <v>441</v>
      </c>
      <c r="D629" t="s">
        <v>439</v>
      </c>
      <c r="E629" t="s">
        <v>47</v>
      </c>
      <c r="F629" t="s">
        <v>440</v>
      </c>
      <c r="G629" s="3" t="s">
        <v>446</v>
      </c>
      <c r="H629">
        <f>SUMIF(C:C,B629,H:H)</f>
        <v>88</v>
      </c>
      <c r="I629" s="5">
        <f>IF(H629&gt;0,J629/H629,0)</f>
        <v>134.875</v>
      </c>
      <c r="J629" s="4">
        <f t="shared" si="68"/>
        <v>11869</v>
      </c>
      <c r="K629" t="s">
        <v>353</v>
      </c>
      <c r="L629" s="1">
        <v>42737</v>
      </c>
      <c r="M629" s="1">
        <v>43098</v>
      </c>
      <c r="O629" t="s">
        <v>355</v>
      </c>
    </row>
    <row r="630" spans="1:15" x14ac:dyDescent="0.25">
      <c r="A630" t="s">
        <v>441</v>
      </c>
      <c r="B630" t="s">
        <v>1422</v>
      </c>
      <c r="C630" t="s">
        <v>444</v>
      </c>
      <c r="D630" t="s">
        <v>1423</v>
      </c>
      <c r="E630" t="s">
        <v>67</v>
      </c>
      <c r="F630" t="s">
        <v>440</v>
      </c>
      <c r="G630" s="3" t="s">
        <v>1424</v>
      </c>
      <c r="H630">
        <v>88</v>
      </c>
      <c r="I630">
        <f t="shared" ref="I630" si="71">SUMIF(USKURZZS,N630,USRATES)</f>
        <v>134.875</v>
      </c>
      <c r="J630" s="4">
        <f t="shared" si="68"/>
        <v>11869</v>
      </c>
      <c r="K630" t="s">
        <v>19</v>
      </c>
      <c r="L630" s="1">
        <v>42737</v>
      </c>
      <c r="M630" s="1">
        <v>43098</v>
      </c>
      <c r="N630" t="s">
        <v>27</v>
      </c>
      <c r="O630" t="s">
        <v>355</v>
      </c>
    </row>
    <row r="631" spans="1:15" x14ac:dyDescent="0.25">
      <c r="A631" t="s">
        <v>441</v>
      </c>
      <c r="B631" t="s">
        <v>661</v>
      </c>
      <c r="C631" t="s">
        <v>441</v>
      </c>
      <c r="D631" t="s">
        <v>662</v>
      </c>
      <c r="E631" t="s">
        <v>47</v>
      </c>
      <c r="F631" t="s">
        <v>663</v>
      </c>
      <c r="G631" s="3" t="s">
        <v>664</v>
      </c>
      <c r="H631">
        <f>SUMIF(C:C,B631,H:H)</f>
        <v>100</v>
      </c>
      <c r="I631" s="5">
        <f>IF(H631&gt;0,J631/H631,0)</f>
        <v>134.875</v>
      </c>
      <c r="J631" s="4">
        <f t="shared" si="68"/>
        <v>13487.5</v>
      </c>
      <c r="K631" t="s">
        <v>353</v>
      </c>
      <c r="L631" s="1">
        <v>42737</v>
      </c>
      <c r="M631" s="1">
        <v>43098</v>
      </c>
      <c r="O631" t="s">
        <v>355</v>
      </c>
    </row>
    <row r="632" spans="1:15" x14ac:dyDescent="0.25">
      <c r="A632" t="s">
        <v>441</v>
      </c>
      <c r="B632" t="s">
        <v>1431</v>
      </c>
      <c r="C632" t="s">
        <v>661</v>
      </c>
      <c r="D632" t="s">
        <v>1432</v>
      </c>
      <c r="E632" t="s">
        <v>67</v>
      </c>
      <c r="F632" t="s">
        <v>663</v>
      </c>
      <c r="G632" s="3" t="s">
        <v>1439</v>
      </c>
      <c r="H632">
        <v>100</v>
      </c>
      <c r="I632">
        <f t="shared" ref="I632" si="72">SUMIF(USKURZZS,N632,USRATES)</f>
        <v>134.875</v>
      </c>
      <c r="J632" s="4">
        <f t="shared" si="68"/>
        <v>13487.5</v>
      </c>
      <c r="K632" t="s">
        <v>19</v>
      </c>
      <c r="L632" s="1">
        <v>42737</v>
      </c>
      <c r="M632" s="1">
        <v>43098</v>
      </c>
      <c r="N632" t="s">
        <v>27</v>
      </c>
      <c r="O632" t="s">
        <v>355</v>
      </c>
    </row>
    <row r="633" spans="1:15" x14ac:dyDescent="0.25">
      <c r="A633" t="s">
        <v>665</v>
      </c>
      <c r="B633" t="s">
        <v>665</v>
      </c>
      <c r="D633" t="s">
        <v>1440</v>
      </c>
      <c r="E633" t="s">
        <v>51</v>
      </c>
      <c r="F633" t="s">
        <v>1441</v>
      </c>
      <c r="G633" s="3" t="s">
        <v>1445</v>
      </c>
      <c r="H633">
        <f>SUMIF(C:C,B633,H:H)</f>
        <v>248</v>
      </c>
      <c r="I633" s="5">
        <f>IF(H633&gt;0,J633/H633,0)</f>
        <v>134.875</v>
      </c>
      <c r="J633" s="4">
        <f t="shared" si="68"/>
        <v>33449</v>
      </c>
      <c r="K633" t="s">
        <v>353</v>
      </c>
      <c r="L633" s="1">
        <v>42737</v>
      </c>
      <c r="M633" s="1">
        <v>43098</v>
      </c>
      <c r="O633" t="s">
        <v>355</v>
      </c>
    </row>
    <row r="634" spans="1:15" x14ac:dyDescent="0.25">
      <c r="A634" t="s">
        <v>665</v>
      </c>
      <c r="B634" t="s">
        <v>666</v>
      </c>
      <c r="C634" t="s">
        <v>665</v>
      </c>
      <c r="D634" t="s">
        <v>667</v>
      </c>
      <c r="E634" t="s">
        <v>47</v>
      </c>
      <c r="F634" t="s">
        <v>668</v>
      </c>
      <c r="G634" s="3" t="s">
        <v>669</v>
      </c>
      <c r="H634">
        <f>SUMIF(C:C,B634,H:H)</f>
        <v>112</v>
      </c>
      <c r="I634" s="5">
        <f>IF(H634&gt;0,J634/H634,0)</f>
        <v>134.875</v>
      </c>
      <c r="J634" s="4">
        <f t="shared" si="68"/>
        <v>15106</v>
      </c>
      <c r="K634" t="s">
        <v>353</v>
      </c>
      <c r="L634" s="1">
        <v>42737</v>
      </c>
      <c r="M634" s="1">
        <v>43098</v>
      </c>
      <c r="O634" t="s">
        <v>355</v>
      </c>
    </row>
    <row r="635" spans="1:15" x14ac:dyDescent="0.25">
      <c r="A635" t="s">
        <v>665</v>
      </c>
      <c r="B635" t="s">
        <v>1433</v>
      </c>
      <c r="C635" t="s">
        <v>666</v>
      </c>
      <c r="D635" t="s">
        <v>1434</v>
      </c>
      <c r="E635" t="s">
        <v>67</v>
      </c>
      <c r="F635" t="s">
        <v>668</v>
      </c>
      <c r="G635" s="3" t="s">
        <v>1435</v>
      </c>
      <c r="H635">
        <v>112</v>
      </c>
      <c r="I635">
        <f t="shared" ref="I635" si="73">SUMIF(USKURZZS,N635,USRATES)</f>
        <v>134.875</v>
      </c>
      <c r="J635" s="4">
        <f t="shared" si="68"/>
        <v>15106</v>
      </c>
      <c r="K635" t="s">
        <v>19</v>
      </c>
      <c r="L635" s="1">
        <v>42737</v>
      </c>
      <c r="M635" s="1">
        <v>43098</v>
      </c>
      <c r="N635" t="s">
        <v>27</v>
      </c>
      <c r="O635" t="s">
        <v>355</v>
      </c>
    </row>
    <row r="636" spans="1:15" x14ac:dyDescent="0.25">
      <c r="A636" t="s">
        <v>665</v>
      </c>
      <c r="B636" t="s">
        <v>671</v>
      </c>
      <c r="C636" t="s">
        <v>665</v>
      </c>
      <c r="D636" t="s">
        <v>672</v>
      </c>
      <c r="E636" t="s">
        <v>47</v>
      </c>
      <c r="F636" t="s">
        <v>670</v>
      </c>
      <c r="G636" t="s">
        <v>673</v>
      </c>
      <c r="H636">
        <f>SUMIF(C:C,B636,H:H)</f>
        <v>136</v>
      </c>
      <c r="I636" s="5">
        <f>IF(H636&gt;0,J636/H636,0)</f>
        <v>134.875</v>
      </c>
      <c r="J636" s="4">
        <f t="shared" si="68"/>
        <v>18343</v>
      </c>
      <c r="K636" t="s">
        <v>353</v>
      </c>
      <c r="L636" s="1">
        <v>42737</v>
      </c>
      <c r="M636" s="1">
        <v>43098</v>
      </c>
      <c r="O636" t="s">
        <v>355</v>
      </c>
    </row>
    <row r="637" spans="1:15" x14ac:dyDescent="0.25">
      <c r="A637" t="s">
        <v>665</v>
      </c>
      <c r="B637" t="s">
        <v>1428</v>
      </c>
      <c r="C637" t="s">
        <v>671</v>
      </c>
      <c r="D637" t="s">
        <v>1429</v>
      </c>
      <c r="E637" t="s">
        <v>67</v>
      </c>
      <c r="F637" t="s">
        <v>670</v>
      </c>
      <c r="G637" t="s">
        <v>1430</v>
      </c>
      <c r="H637">
        <v>136</v>
      </c>
      <c r="I637">
        <f t="shared" ref="I637" si="74">SUMIF(USKURZZS,N637,USRATES)</f>
        <v>134.875</v>
      </c>
      <c r="J637" s="4">
        <f t="shared" si="68"/>
        <v>18343</v>
      </c>
      <c r="K637" t="s">
        <v>19</v>
      </c>
      <c r="L637" s="1">
        <v>42737</v>
      </c>
      <c r="M637" s="1">
        <v>43098</v>
      </c>
      <c r="N637" t="s">
        <v>27</v>
      </c>
      <c r="O637" t="s">
        <v>355</v>
      </c>
    </row>
    <row r="638" spans="1:15" x14ac:dyDescent="0.25">
      <c r="A638" t="s">
        <v>1379</v>
      </c>
      <c r="B638" t="s">
        <v>1380</v>
      </c>
      <c r="D638" t="s">
        <v>1381</v>
      </c>
      <c r="E638" t="s">
        <v>51</v>
      </c>
      <c r="G638" s="3" t="s">
        <v>1382</v>
      </c>
      <c r="H638">
        <f>SUMIF(C:C,B638,H:H)</f>
        <v>160</v>
      </c>
      <c r="I638" s="5">
        <f>IF(H638&gt;0,J638/H638,0)</f>
        <v>93.5</v>
      </c>
      <c r="J638" s="4">
        <f t="shared" si="68"/>
        <v>14960</v>
      </c>
      <c r="K638" t="s">
        <v>353</v>
      </c>
      <c r="L638" s="1">
        <v>43102</v>
      </c>
      <c r="M638" s="1">
        <v>43463</v>
      </c>
      <c r="O638" t="s">
        <v>355</v>
      </c>
    </row>
    <row r="639" spans="1:15" x14ac:dyDescent="0.25">
      <c r="A639" t="s">
        <v>1379</v>
      </c>
      <c r="B639" t="s">
        <v>1383</v>
      </c>
      <c r="C639" t="s">
        <v>1380</v>
      </c>
      <c r="D639" t="s">
        <v>1384</v>
      </c>
      <c r="E639" t="s">
        <v>16</v>
      </c>
      <c r="G639" s="3" t="s">
        <v>1391</v>
      </c>
      <c r="H639">
        <f>SUMIF(C:C,B639,H:H)</f>
        <v>160</v>
      </c>
      <c r="I639" s="5">
        <f>IF(H639&gt;0,J639/H639,0)</f>
        <v>93.5</v>
      </c>
      <c r="J639" s="4">
        <f t="shared" si="68"/>
        <v>14960</v>
      </c>
      <c r="K639" t="s">
        <v>353</v>
      </c>
      <c r="L639" s="1">
        <v>43102</v>
      </c>
      <c r="M639" s="1">
        <v>43463</v>
      </c>
      <c r="O639" t="s">
        <v>355</v>
      </c>
    </row>
    <row r="640" spans="1:15" x14ac:dyDescent="0.25">
      <c r="A640" t="s">
        <v>1379</v>
      </c>
      <c r="B640" t="s">
        <v>1385</v>
      </c>
      <c r="C640" t="s">
        <v>1383</v>
      </c>
      <c r="D640" t="s">
        <v>1387</v>
      </c>
      <c r="E640" t="s">
        <v>24</v>
      </c>
      <c r="H640">
        <f>SUMIF(C:C,B640,H:H)</f>
        <v>160</v>
      </c>
      <c r="I640" s="5">
        <f>IF(H640&gt;0,J640/H640,0)</f>
        <v>93.5</v>
      </c>
      <c r="J640" s="4">
        <f t="shared" si="68"/>
        <v>14960</v>
      </c>
      <c r="K640" t="s">
        <v>353</v>
      </c>
      <c r="L640" s="1">
        <v>43102</v>
      </c>
      <c r="M640" s="1">
        <v>43463</v>
      </c>
      <c r="O640" t="s">
        <v>355</v>
      </c>
    </row>
    <row r="641" spans="1:15" x14ac:dyDescent="0.25">
      <c r="A641" t="s">
        <v>1379</v>
      </c>
      <c r="B641" t="s">
        <v>1386</v>
      </c>
      <c r="C641" t="s">
        <v>1385</v>
      </c>
      <c r="D641" t="s">
        <v>1388</v>
      </c>
      <c r="E641" t="s">
        <v>47</v>
      </c>
      <c r="H641">
        <f>SUMIF(C:C,B641,H:H)</f>
        <v>160</v>
      </c>
      <c r="I641" s="5">
        <f>IF(H641&gt;0,J641/H641,0)</f>
        <v>93.5</v>
      </c>
      <c r="J641" s="4">
        <f t="shared" si="68"/>
        <v>14960</v>
      </c>
      <c r="K641" t="s">
        <v>353</v>
      </c>
      <c r="L641" s="1">
        <v>43102</v>
      </c>
      <c r="M641" s="1">
        <v>43463</v>
      </c>
      <c r="O641" t="s">
        <v>355</v>
      </c>
    </row>
    <row r="642" spans="1:15" x14ac:dyDescent="0.25">
      <c r="A642" t="s">
        <v>1379</v>
      </c>
      <c r="B642" t="s">
        <v>1389</v>
      </c>
      <c r="C642" t="s">
        <v>1386</v>
      </c>
      <c r="D642" t="s">
        <v>1390</v>
      </c>
      <c r="E642" t="s">
        <v>67</v>
      </c>
      <c r="H642">
        <f>8*20</f>
        <v>160</v>
      </c>
      <c r="I642">
        <f t="shared" ref="I642" si="75">SUMIF(USKURZZS,N642,USRATES)</f>
        <v>93.5</v>
      </c>
      <c r="J642" s="4">
        <f t="shared" si="68"/>
        <v>14960</v>
      </c>
      <c r="K642" t="s">
        <v>741</v>
      </c>
      <c r="L642" s="1">
        <v>43102</v>
      </c>
      <c r="M642" s="1">
        <v>43463</v>
      </c>
      <c r="N642" t="s">
        <v>987</v>
      </c>
      <c r="O642" t="s">
        <v>355</v>
      </c>
    </row>
    <row r="643" spans="1:15" x14ac:dyDescent="0.25">
      <c r="A643" t="s">
        <v>1112</v>
      </c>
      <c r="B643" t="s">
        <v>1100</v>
      </c>
      <c r="D643" t="s">
        <v>1101</v>
      </c>
      <c r="E643" t="s">
        <v>51</v>
      </c>
      <c r="G643" s="3" t="s">
        <v>1102</v>
      </c>
      <c r="H643">
        <f>SUMIF(C:C,B643,H:H)</f>
        <v>1688</v>
      </c>
      <c r="I643" s="5">
        <f>IF(H643&gt;0,J643/H643,0)</f>
        <v>90.861137440758299</v>
      </c>
      <c r="J643" s="4">
        <f t="shared" si="68"/>
        <v>153373.6</v>
      </c>
      <c r="K643" t="s">
        <v>353</v>
      </c>
      <c r="L643" s="1">
        <v>43102</v>
      </c>
      <c r="M643" s="1">
        <v>43463</v>
      </c>
      <c r="O643" t="s">
        <v>355</v>
      </c>
    </row>
    <row r="644" spans="1:15" x14ac:dyDescent="0.25">
      <c r="A644" t="s">
        <v>1112</v>
      </c>
      <c r="B644" t="s">
        <v>1103</v>
      </c>
      <c r="C644" t="s">
        <v>1100</v>
      </c>
      <c r="D644" t="s">
        <v>1104</v>
      </c>
      <c r="E644" t="s">
        <v>16</v>
      </c>
      <c r="G644" s="3" t="s">
        <v>1105</v>
      </c>
      <c r="H644">
        <f>SUMIF(C:C,B644,H:H)</f>
        <v>800</v>
      </c>
      <c r="I644" s="5">
        <f>IF(H644&gt;0,J644/H644,0)</f>
        <v>104.53</v>
      </c>
      <c r="J644" s="4">
        <f t="shared" si="68"/>
        <v>83624</v>
      </c>
      <c r="K644" t="s">
        <v>353</v>
      </c>
      <c r="L644" s="1">
        <v>43102</v>
      </c>
      <c r="M644" s="1">
        <v>43463</v>
      </c>
      <c r="O644" t="s">
        <v>355</v>
      </c>
    </row>
    <row r="645" spans="1:15" x14ac:dyDescent="0.25">
      <c r="A645" t="s">
        <v>1112</v>
      </c>
      <c r="B645" t="s">
        <v>1113</v>
      </c>
      <c r="C645" t="s">
        <v>1103</v>
      </c>
      <c r="D645" t="s">
        <v>1114</v>
      </c>
      <c r="E645" t="s">
        <v>24</v>
      </c>
      <c r="G645" s="3" t="s">
        <v>1115</v>
      </c>
      <c r="H645">
        <f>SUMIF(C:C,B645,H:H)</f>
        <v>400</v>
      </c>
      <c r="I645" s="5">
        <f>IF(H645&gt;0,J645/H645,0)</f>
        <v>118.5</v>
      </c>
      <c r="J645" s="4">
        <f t="shared" si="68"/>
        <v>47400</v>
      </c>
      <c r="K645" t="s">
        <v>353</v>
      </c>
      <c r="L645" s="1">
        <v>43102</v>
      </c>
      <c r="M645" s="1">
        <v>43463</v>
      </c>
      <c r="O645" t="s">
        <v>355</v>
      </c>
    </row>
    <row r="646" spans="1:15" x14ac:dyDescent="0.25">
      <c r="A646" t="s">
        <v>1112</v>
      </c>
      <c r="B646" t="s">
        <v>1116</v>
      </c>
      <c r="C646" t="s">
        <v>1113</v>
      </c>
      <c r="D646" t="s">
        <v>1118</v>
      </c>
      <c r="E646" t="s">
        <v>47</v>
      </c>
      <c r="G646" t="s">
        <v>1118</v>
      </c>
      <c r="H646">
        <f>SUMIF(C:C,B646,H:H)</f>
        <v>400</v>
      </c>
      <c r="I646" s="5">
        <f>IF(H646&gt;0,J646/H646,0)</f>
        <v>93.5</v>
      </c>
      <c r="J646" s="4">
        <f t="shared" si="68"/>
        <v>37400</v>
      </c>
      <c r="K646" t="s">
        <v>353</v>
      </c>
      <c r="L646" s="1">
        <v>43102</v>
      </c>
      <c r="M646" s="1">
        <v>43463</v>
      </c>
      <c r="O646" t="s">
        <v>355</v>
      </c>
    </row>
    <row r="647" spans="1:15" x14ac:dyDescent="0.25">
      <c r="A647" t="s">
        <v>1112</v>
      </c>
      <c r="B647" t="s">
        <v>1120</v>
      </c>
      <c r="C647" t="s">
        <v>1116</v>
      </c>
      <c r="D647" t="s">
        <v>1123</v>
      </c>
      <c r="E647" t="s">
        <v>67</v>
      </c>
      <c r="G647" t="s">
        <v>1126</v>
      </c>
      <c r="H647">
        <v>200</v>
      </c>
      <c r="I647">
        <f t="shared" ref="I647:I649" si="76">SUMIF(USKURZZS,N647,USRATES)</f>
        <v>93.5</v>
      </c>
      <c r="J647" s="4">
        <f t="shared" si="68"/>
        <v>18700</v>
      </c>
      <c r="K647" t="s">
        <v>741</v>
      </c>
      <c r="L647" s="1">
        <v>43102</v>
      </c>
      <c r="M647" s="1">
        <v>43463</v>
      </c>
      <c r="N647" t="s">
        <v>1131</v>
      </c>
      <c r="O647" t="s">
        <v>355</v>
      </c>
    </row>
    <row r="648" spans="1:15" x14ac:dyDescent="0.25">
      <c r="A648" t="s">
        <v>1112</v>
      </c>
      <c r="B648" t="s">
        <v>1121</v>
      </c>
      <c r="C648" t="s">
        <v>1116</v>
      </c>
      <c r="D648" t="s">
        <v>1124</v>
      </c>
      <c r="E648" t="s">
        <v>67</v>
      </c>
      <c r="G648" t="s">
        <v>1127</v>
      </c>
      <c r="H648">
        <v>100</v>
      </c>
      <c r="I648">
        <f t="shared" si="76"/>
        <v>93.5</v>
      </c>
      <c r="J648" s="4">
        <f t="shared" si="68"/>
        <v>9350</v>
      </c>
      <c r="K648" t="s">
        <v>741</v>
      </c>
      <c r="L648" s="1">
        <v>43102</v>
      </c>
      <c r="M648" s="1">
        <v>43463</v>
      </c>
      <c r="N648" t="s">
        <v>1133</v>
      </c>
      <c r="O648" t="s">
        <v>355</v>
      </c>
    </row>
    <row r="649" spans="1:15" x14ac:dyDescent="0.25">
      <c r="A649" t="s">
        <v>1112</v>
      </c>
      <c r="B649" t="s">
        <v>1122</v>
      </c>
      <c r="C649" t="s">
        <v>1116</v>
      </c>
      <c r="D649" t="s">
        <v>1125</v>
      </c>
      <c r="E649" t="s">
        <v>67</v>
      </c>
      <c r="G649" t="s">
        <v>1128</v>
      </c>
      <c r="H649">
        <v>100</v>
      </c>
      <c r="I649">
        <f t="shared" si="76"/>
        <v>93.5</v>
      </c>
      <c r="J649" s="4">
        <f t="shared" si="68"/>
        <v>9350</v>
      </c>
      <c r="K649" t="s">
        <v>741</v>
      </c>
      <c r="L649" s="1">
        <v>43102</v>
      </c>
      <c r="M649" s="1">
        <v>43463</v>
      </c>
      <c r="N649" t="s">
        <v>1132</v>
      </c>
      <c r="O649" t="s">
        <v>355</v>
      </c>
    </row>
    <row r="650" spans="1:15" x14ac:dyDescent="0.25">
      <c r="A650" t="s">
        <v>1112</v>
      </c>
      <c r="B650" t="s">
        <v>1117</v>
      </c>
      <c r="C650" t="s">
        <v>1113</v>
      </c>
      <c r="D650" t="s">
        <v>1119</v>
      </c>
      <c r="E650" t="s">
        <v>47</v>
      </c>
      <c r="G650" s="3" t="s">
        <v>1129</v>
      </c>
      <c r="H650">
        <v>0</v>
      </c>
      <c r="I650">
        <v>0</v>
      </c>
      <c r="J650" s="4">
        <v>10000</v>
      </c>
      <c r="K650" t="s">
        <v>741</v>
      </c>
      <c r="L650" s="1">
        <v>43102</v>
      </c>
      <c r="M650" s="1">
        <v>43463</v>
      </c>
      <c r="O650" t="s">
        <v>355</v>
      </c>
    </row>
    <row r="651" spans="1:15" x14ac:dyDescent="0.25">
      <c r="A651" t="s">
        <v>1112</v>
      </c>
      <c r="B651" t="s">
        <v>1106</v>
      </c>
      <c r="C651" t="s">
        <v>1103</v>
      </c>
      <c r="D651" t="s">
        <v>1107</v>
      </c>
      <c r="E651" t="s">
        <v>24</v>
      </c>
      <c r="G651" s="3" t="s">
        <v>1108</v>
      </c>
      <c r="H651">
        <f>SUMIF(C:C,B651,H:H)</f>
        <v>400</v>
      </c>
      <c r="I651" s="5">
        <f>IF(H651&gt;0,J651/H651,0)</f>
        <v>90.56</v>
      </c>
      <c r="J651" s="4">
        <f t="shared" ref="J651:J660" si="77">IF(K651="AGG",SUMIF(C:C,B651,J:J),IF(N651&lt;&gt;"",H651*I651,"???FIXWERT???"))</f>
        <v>36224</v>
      </c>
      <c r="K651" t="s">
        <v>353</v>
      </c>
      <c r="L651" s="1">
        <v>43102</v>
      </c>
      <c r="M651" s="1">
        <v>43463</v>
      </c>
      <c r="O651" t="s">
        <v>355</v>
      </c>
    </row>
    <row r="652" spans="1:15" x14ac:dyDescent="0.25">
      <c r="A652" t="s">
        <v>1112</v>
      </c>
      <c r="B652" t="s">
        <v>1109</v>
      </c>
      <c r="C652" t="s">
        <v>1106</v>
      </c>
      <c r="D652" t="s">
        <v>1110</v>
      </c>
      <c r="E652" t="s">
        <v>47</v>
      </c>
      <c r="G652" t="s">
        <v>1110</v>
      </c>
      <c r="H652">
        <f>SUMIF(C:C,B652,H:H)</f>
        <v>200</v>
      </c>
      <c r="I652" s="5">
        <f>IF(H652&gt;0,J652/H652,0)</f>
        <v>78.06</v>
      </c>
      <c r="J652" s="4">
        <f t="shared" si="77"/>
        <v>15612</v>
      </c>
      <c r="K652" t="s">
        <v>353</v>
      </c>
      <c r="L652" s="1">
        <v>43102</v>
      </c>
      <c r="M652" s="1">
        <v>43463</v>
      </c>
      <c r="O652" t="s">
        <v>355</v>
      </c>
    </row>
    <row r="653" spans="1:15" x14ac:dyDescent="0.25">
      <c r="A653" t="s">
        <v>1112</v>
      </c>
      <c r="B653" t="s">
        <v>1144</v>
      </c>
      <c r="C653" t="s">
        <v>1109</v>
      </c>
      <c r="D653" t="s">
        <v>1147</v>
      </c>
      <c r="E653" t="s">
        <v>67</v>
      </c>
      <c r="G653" t="s">
        <v>1147</v>
      </c>
      <c r="H653">
        <v>40</v>
      </c>
      <c r="I653">
        <f t="shared" ref="I653:I657" si="78">SUMIF(USKURZZS,N653,USRATES)</f>
        <v>93.5</v>
      </c>
      <c r="J653" s="4">
        <f t="shared" si="77"/>
        <v>3740</v>
      </c>
      <c r="K653" t="s">
        <v>741</v>
      </c>
      <c r="L653" s="1">
        <v>43102</v>
      </c>
      <c r="M653" s="1">
        <v>43463</v>
      </c>
      <c r="N653" t="s">
        <v>1132</v>
      </c>
      <c r="O653" t="s">
        <v>355</v>
      </c>
    </row>
    <row r="654" spans="1:15" x14ac:dyDescent="0.25">
      <c r="A654" t="s">
        <v>1112</v>
      </c>
      <c r="B654" t="s">
        <v>1145</v>
      </c>
      <c r="C654" t="s">
        <v>1109</v>
      </c>
      <c r="D654" t="s">
        <v>1148</v>
      </c>
      <c r="E654" t="s">
        <v>67</v>
      </c>
      <c r="G654" t="s">
        <v>1148</v>
      </c>
      <c r="H654">
        <v>160</v>
      </c>
      <c r="I654">
        <f t="shared" si="78"/>
        <v>74.2</v>
      </c>
      <c r="J654" s="4">
        <f t="shared" si="77"/>
        <v>11872</v>
      </c>
      <c r="K654" t="s">
        <v>741</v>
      </c>
      <c r="L654" s="1">
        <v>43102</v>
      </c>
      <c r="M654" s="1">
        <v>43463</v>
      </c>
      <c r="N654" t="s">
        <v>1134</v>
      </c>
      <c r="O654" t="s">
        <v>355</v>
      </c>
    </row>
    <row r="655" spans="1:15" x14ac:dyDescent="0.25">
      <c r="A655" t="s">
        <v>1112</v>
      </c>
      <c r="B655" t="s">
        <v>1146</v>
      </c>
      <c r="C655" t="s">
        <v>1109</v>
      </c>
      <c r="D655" t="s">
        <v>1149</v>
      </c>
      <c r="E655" t="s">
        <v>67</v>
      </c>
      <c r="G655" t="s">
        <v>1149</v>
      </c>
      <c r="H655">
        <v>0</v>
      </c>
      <c r="I655">
        <f t="shared" si="78"/>
        <v>93.5</v>
      </c>
      <c r="J655" s="4">
        <f t="shared" si="77"/>
        <v>0</v>
      </c>
      <c r="K655" t="s">
        <v>741</v>
      </c>
      <c r="L655" s="1">
        <v>43102</v>
      </c>
      <c r="M655" s="1">
        <v>43463</v>
      </c>
      <c r="N655" t="s">
        <v>1131</v>
      </c>
      <c r="O655" t="s">
        <v>355</v>
      </c>
    </row>
    <row r="656" spans="1:15" x14ac:dyDescent="0.25">
      <c r="A656" t="s">
        <v>1112</v>
      </c>
      <c r="B656" t="s">
        <v>1111</v>
      </c>
      <c r="C656" t="s">
        <v>1106</v>
      </c>
      <c r="D656" t="s">
        <v>1140</v>
      </c>
      <c r="E656" t="s">
        <v>47</v>
      </c>
      <c r="G656" t="s">
        <v>1140</v>
      </c>
      <c r="H656">
        <f>SUMIF(C:C,B656,H:H)</f>
        <v>200</v>
      </c>
      <c r="I656" s="5">
        <f>IF(H656&gt;0,J656/H656,0)</f>
        <v>103.06</v>
      </c>
      <c r="J656" s="4">
        <f t="shared" si="77"/>
        <v>20612</v>
      </c>
      <c r="K656" t="s">
        <v>353</v>
      </c>
      <c r="L656" s="1">
        <v>43102</v>
      </c>
      <c r="M656" s="1">
        <v>43463</v>
      </c>
      <c r="O656" t="s">
        <v>355</v>
      </c>
    </row>
    <row r="657" spans="1:15" x14ac:dyDescent="0.25">
      <c r="A657" t="s">
        <v>1112</v>
      </c>
      <c r="B657" t="s">
        <v>1150</v>
      </c>
      <c r="C657" t="s">
        <v>1111</v>
      </c>
      <c r="D657" t="s">
        <v>1154</v>
      </c>
      <c r="E657" t="s">
        <v>67</v>
      </c>
      <c r="G657" t="s">
        <v>1154</v>
      </c>
      <c r="H657">
        <v>20</v>
      </c>
      <c r="I657">
        <f t="shared" si="78"/>
        <v>93.5</v>
      </c>
      <c r="J657" s="4">
        <f t="shared" si="77"/>
        <v>1870</v>
      </c>
      <c r="K657" t="s">
        <v>741</v>
      </c>
      <c r="L657" s="1">
        <v>43102</v>
      </c>
      <c r="M657" s="1">
        <v>43463</v>
      </c>
      <c r="N657" t="s">
        <v>1133</v>
      </c>
      <c r="O657" t="s">
        <v>355</v>
      </c>
    </row>
    <row r="658" spans="1:15" x14ac:dyDescent="0.25">
      <c r="A658" t="s">
        <v>1112</v>
      </c>
      <c r="B658" t="s">
        <v>1151</v>
      </c>
      <c r="C658" t="s">
        <v>1111</v>
      </c>
      <c r="D658" t="s">
        <v>1155</v>
      </c>
      <c r="E658" t="s">
        <v>67</v>
      </c>
      <c r="G658" t="s">
        <v>1155</v>
      </c>
      <c r="H658">
        <v>20</v>
      </c>
      <c r="I658">
        <f t="shared" ref="I658:I660" si="79">SUMIF(USKURZZS,N658,USRATES)</f>
        <v>93.5</v>
      </c>
      <c r="J658" s="4">
        <f t="shared" si="77"/>
        <v>1870</v>
      </c>
      <c r="K658" t="s">
        <v>741</v>
      </c>
      <c r="L658" s="1">
        <v>43102</v>
      </c>
      <c r="M658" s="1">
        <v>43463</v>
      </c>
      <c r="N658" t="s">
        <v>1132</v>
      </c>
      <c r="O658" t="s">
        <v>355</v>
      </c>
    </row>
    <row r="659" spans="1:15" x14ac:dyDescent="0.25">
      <c r="A659" t="s">
        <v>1112</v>
      </c>
      <c r="B659" t="s">
        <v>1152</v>
      </c>
      <c r="C659" t="s">
        <v>1111</v>
      </c>
      <c r="D659" t="s">
        <v>1156</v>
      </c>
      <c r="E659" t="s">
        <v>67</v>
      </c>
      <c r="G659" t="s">
        <v>1156</v>
      </c>
      <c r="H659">
        <v>80</v>
      </c>
      <c r="I659">
        <f t="shared" si="79"/>
        <v>74.2</v>
      </c>
      <c r="J659" s="4">
        <f t="shared" si="77"/>
        <v>5936</v>
      </c>
      <c r="K659" t="s">
        <v>741</v>
      </c>
      <c r="L659" s="1">
        <v>43102</v>
      </c>
      <c r="M659" s="1">
        <v>43463</v>
      </c>
      <c r="N659" t="s">
        <v>1134</v>
      </c>
      <c r="O659" t="s">
        <v>355</v>
      </c>
    </row>
    <row r="660" spans="1:15" x14ac:dyDescent="0.25">
      <c r="A660" t="s">
        <v>1112</v>
      </c>
      <c r="B660" t="s">
        <v>1153</v>
      </c>
      <c r="C660" t="s">
        <v>1111</v>
      </c>
      <c r="D660" t="s">
        <v>1157</v>
      </c>
      <c r="E660" t="s">
        <v>67</v>
      </c>
      <c r="G660" t="s">
        <v>1157</v>
      </c>
      <c r="H660">
        <v>80</v>
      </c>
      <c r="I660">
        <f t="shared" si="79"/>
        <v>74.2</v>
      </c>
      <c r="J660" s="4">
        <f t="shared" si="77"/>
        <v>5936</v>
      </c>
      <c r="K660" t="s">
        <v>741</v>
      </c>
      <c r="L660" s="1">
        <v>43102</v>
      </c>
      <c r="M660" s="1">
        <v>43463</v>
      </c>
      <c r="N660" t="s">
        <v>1130</v>
      </c>
      <c r="O660" t="s">
        <v>355</v>
      </c>
    </row>
    <row r="661" spans="1:15" x14ac:dyDescent="0.25">
      <c r="A661" t="s">
        <v>1112</v>
      </c>
      <c r="B661" t="s">
        <v>1403</v>
      </c>
      <c r="C661" t="s">
        <v>1111</v>
      </c>
      <c r="D661" t="s">
        <v>1404</v>
      </c>
      <c r="E661" t="s">
        <v>67</v>
      </c>
      <c r="G661" t="s">
        <v>1404</v>
      </c>
      <c r="H661">
        <v>0</v>
      </c>
      <c r="I661">
        <f t="shared" ref="I661" si="80">SUMIF(USKURZZS,N661,USRATES)</f>
        <v>0</v>
      </c>
      <c r="J661" s="4">
        <v>5000</v>
      </c>
      <c r="K661" t="s">
        <v>741</v>
      </c>
      <c r="L661" s="1">
        <v>43102</v>
      </c>
      <c r="M661" s="1">
        <v>43463</v>
      </c>
      <c r="O661" t="s">
        <v>355</v>
      </c>
    </row>
    <row r="662" spans="1:15" x14ac:dyDescent="0.25">
      <c r="A662" t="s">
        <v>1112</v>
      </c>
      <c r="B662" t="s">
        <v>1141</v>
      </c>
      <c r="C662" t="s">
        <v>1100</v>
      </c>
      <c r="D662" t="s">
        <v>1142</v>
      </c>
      <c r="E662" t="s">
        <v>16</v>
      </c>
      <c r="G662" t="s">
        <v>1142</v>
      </c>
      <c r="H662">
        <v>0</v>
      </c>
      <c r="I662">
        <v>0</v>
      </c>
      <c r="J662" s="4">
        <v>0</v>
      </c>
      <c r="K662" t="s">
        <v>741</v>
      </c>
      <c r="L662" s="1">
        <v>43102</v>
      </c>
      <c r="M662" s="1">
        <v>43463</v>
      </c>
      <c r="O662" t="s">
        <v>355</v>
      </c>
    </row>
    <row r="663" spans="1:15" x14ac:dyDescent="0.25">
      <c r="A663" t="s">
        <v>1112</v>
      </c>
      <c r="B663" t="s">
        <v>1143</v>
      </c>
      <c r="C663" t="s">
        <v>1100</v>
      </c>
      <c r="D663" t="s">
        <v>1158</v>
      </c>
      <c r="E663" t="s">
        <v>16</v>
      </c>
      <c r="G663" t="s">
        <v>1159</v>
      </c>
      <c r="H663">
        <f>SUMIF(C:C,B663,H:H)</f>
        <v>888</v>
      </c>
      <c r="I663" s="5">
        <f>IF(H663&gt;0,J663/H663,0)</f>
        <v>78.546846846846847</v>
      </c>
      <c r="J663" s="4">
        <f t="shared" ref="J663:J683" si="81">IF(K663="AGG",SUMIF(C:C,B663,J:J),IF(N663&lt;&gt;"",H663*I663,"???FIXWERT???"))</f>
        <v>69749.600000000006</v>
      </c>
      <c r="K663" t="s">
        <v>353</v>
      </c>
      <c r="L663" s="1">
        <v>43102</v>
      </c>
      <c r="M663" s="1">
        <v>43463</v>
      </c>
      <c r="O663" t="s">
        <v>355</v>
      </c>
    </row>
    <row r="664" spans="1:15" x14ac:dyDescent="0.25">
      <c r="A664" t="s">
        <v>1112</v>
      </c>
      <c r="B664" t="s">
        <v>1160</v>
      </c>
      <c r="C664" t="s">
        <v>1143</v>
      </c>
      <c r="D664" t="s">
        <v>1161</v>
      </c>
      <c r="E664" t="s">
        <v>24</v>
      </c>
      <c r="G664" t="s">
        <v>1162</v>
      </c>
      <c r="H664">
        <f>SUMIF(C:C,B664,H:H)</f>
        <v>888</v>
      </c>
      <c r="I664" s="5">
        <f>IF(H664&gt;0,J664/H664,0)</f>
        <v>78.546846846846847</v>
      </c>
      <c r="J664" s="4">
        <f t="shared" si="81"/>
        <v>69749.600000000006</v>
      </c>
      <c r="K664" t="s">
        <v>353</v>
      </c>
      <c r="L664" s="1">
        <v>43102</v>
      </c>
      <c r="M664" s="1">
        <v>43463</v>
      </c>
      <c r="O664" t="s">
        <v>355</v>
      </c>
    </row>
    <row r="665" spans="1:15" x14ac:dyDescent="0.25">
      <c r="A665" t="s">
        <v>1112</v>
      </c>
      <c r="B665" t="s">
        <v>1163</v>
      </c>
      <c r="C665" t="s">
        <v>1160</v>
      </c>
      <c r="D665" t="s">
        <v>1164</v>
      </c>
      <c r="E665" t="s">
        <v>47</v>
      </c>
      <c r="G665" t="s">
        <v>1175</v>
      </c>
      <c r="H665">
        <f>SUMIF(C:C,B665,H:H)</f>
        <v>888</v>
      </c>
      <c r="I665" s="5">
        <f>IF(H665&gt;0,J665/H665,0)</f>
        <v>78.546846846846847</v>
      </c>
      <c r="J665" s="4">
        <f t="shared" si="81"/>
        <v>69749.600000000006</v>
      </c>
      <c r="K665" t="s">
        <v>353</v>
      </c>
      <c r="L665" s="1">
        <v>43102</v>
      </c>
      <c r="M665" s="1">
        <v>43463</v>
      </c>
      <c r="O665" t="s">
        <v>1176</v>
      </c>
    </row>
    <row r="666" spans="1:15" x14ac:dyDescent="0.25">
      <c r="A666" t="s">
        <v>1112</v>
      </c>
      <c r="B666" t="s">
        <v>1165</v>
      </c>
      <c r="C666" t="s">
        <v>1163</v>
      </c>
      <c r="D666" t="s">
        <v>1170</v>
      </c>
      <c r="E666" t="s">
        <v>67</v>
      </c>
      <c r="G666" t="s">
        <v>1170</v>
      </c>
      <c r="H666">
        <f>10*8</f>
        <v>80</v>
      </c>
      <c r="I666">
        <f t="shared" ref="I666:I669" si="82">SUMIF(USKURZZS,N666,USRATES)</f>
        <v>93.5</v>
      </c>
      <c r="J666" s="4">
        <f t="shared" si="81"/>
        <v>7480</v>
      </c>
      <c r="K666" t="s">
        <v>741</v>
      </c>
      <c r="L666" s="1">
        <v>43102</v>
      </c>
      <c r="M666" s="1">
        <v>43463</v>
      </c>
      <c r="N666" t="s">
        <v>1133</v>
      </c>
      <c r="O666" t="s">
        <v>355</v>
      </c>
    </row>
    <row r="667" spans="1:15" x14ac:dyDescent="0.25">
      <c r="A667" t="s">
        <v>1112</v>
      </c>
      <c r="B667" t="s">
        <v>1166</v>
      </c>
      <c r="C667" t="s">
        <v>1163</v>
      </c>
      <c r="D667" t="s">
        <v>1171</v>
      </c>
      <c r="E667" t="s">
        <v>67</v>
      </c>
      <c r="G667" t="s">
        <v>1171</v>
      </c>
      <c r="H667">
        <f>10*8</f>
        <v>80</v>
      </c>
      <c r="I667">
        <f t="shared" si="82"/>
        <v>93.5</v>
      </c>
      <c r="J667" s="4">
        <f t="shared" si="81"/>
        <v>7480</v>
      </c>
      <c r="K667" t="s">
        <v>741</v>
      </c>
      <c r="L667" s="1">
        <v>43102</v>
      </c>
      <c r="M667" s="1">
        <v>43463</v>
      </c>
      <c r="N667" t="s">
        <v>1132</v>
      </c>
      <c r="O667" t="s">
        <v>355</v>
      </c>
    </row>
    <row r="668" spans="1:15" x14ac:dyDescent="0.25">
      <c r="A668" t="s">
        <v>1112</v>
      </c>
      <c r="B668" t="s">
        <v>1167</v>
      </c>
      <c r="C668" t="s">
        <v>1163</v>
      </c>
      <c r="D668" t="s">
        <v>1172</v>
      </c>
      <c r="E668" t="s">
        <v>67</v>
      </c>
      <c r="G668" t="s">
        <v>1172</v>
      </c>
      <c r="H668">
        <f>54*8</f>
        <v>432</v>
      </c>
      <c r="I668">
        <f t="shared" si="82"/>
        <v>74.2</v>
      </c>
      <c r="J668" s="4">
        <f t="shared" si="81"/>
        <v>32054.400000000001</v>
      </c>
      <c r="K668" t="s">
        <v>741</v>
      </c>
      <c r="L668" s="1">
        <v>43102</v>
      </c>
      <c r="M668" s="1">
        <v>43463</v>
      </c>
      <c r="N668" t="s">
        <v>1134</v>
      </c>
      <c r="O668" t="s">
        <v>355</v>
      </c>
    </row>
    <row r="669" spans="1:15" x14ac:dyDescent="0.25">
      <c r="A669" t="s">
        <v>1112</v>
      </c>
      <c r="B669" t="s">
        <v>1168</v>
      </c>
      <c r="C669" t="s">
        <v>1163</v>
      </c>
      <c r="D669" t="s">
        <v>1173</v>
      </c>
      <c r="E669" t="s">
        <v>67</v>
      </c>
      <c r="G669" t="s">
        <v>1173</v>
      </c>
      <c r="H669">
        <f>32*8</f>
        <v>256</v>
      </c>
      <c r="I669">
        <f t="shared" si="82"/>
        <v>74.2</v>
      </c>
      <c r="J669" s="4">
        <f t="shared" si="81"/>
        <v>18995.2</v>
      </c>
      <c r="K669" t="s">
        <v>741</v>
      </c>
      <c r="L669" s="1">
        <v>43102</v>
      </c>
      <c r="M669" s="1">
        <v>43463</v>
      </c>
      <c r="N669" t="s">
        <v>1130</v>
      </c>
      <c r="O669" t="s">
        <v>355</v>
      </c>
    </row>
    <row r="670" spans="1:15" x14ac:dyDescent="0.25">
      <c r="A670" t="s">
        <v>1112</v>
      </c>
      <c r="B670" t="s">
        <v>1169</v>
      </c>
      <c r="C670" t="s">
        <v>1163</v>
      </c>
      <c r="D670" t="s">
        <v>1174</v>
      </c>
      <c r="E670" t="s">
        <v>67</v>
      </c>
      <c r="G670" t="s">
        <v>1174</v>
      </c>
      <c r="H670">
        <v>40</v>
      </c>
      <c r="I670">
        <f t="shared" ref="I670" si="83">SUMIF(USKURZZS,N670,USRATES)</f>
        <v>93.5</v>
      </c>
      <c r="J670" s="4">
        <f t="shared" si="81"/>
        <v>3740</v>
      </c>
      <c r="K670" t="s">
        <v>741</v>
      </c>
      <c r="L670" s="1">
        <v>43102</v>
      </c>
      <c r="M670" s="1">
        <v>43463</v>
      </c>
      <c r="N670" t="s">
        <v>1131</v>
      </c>
      <c r="O670" t="s">
        <v>355</v>
      </c>
    </row>
    <row r="671" spans="1:15" x14ac:dyDescent="0.25">
      <c r="A671" t="s">
        <v>2123</v>
      </c>
      <c r="B671" t="s">
        <v>2124</v>
      </c>
      <c r="D671" t="s">
        <v>2130</v>
      </c>
      <c r="E671" t="s">
        <v>51</v>
      </c>
      <c r="F671" t="s">
        <v>2119</v>
      </c>
      <c r="G671" t="s">
        <v>2130</v>
      </c>
      <c r="H671">
        <f>SUMIF(C:C,B671,H:H)</f>
        <v>0</v>
      </c>
      <c r="I671" s="5">
        <f>IF(H671&gt;0,J671/H671,0)</f>
        <v>0</v>
      </c>
      <c r="J671" s="4">
        <f t="shared" si="81"/>
        <v>0</v>
      </c>
      <c r="K671" t="s">
        <v>353</v>
      </c>
      <c r="L671" s="1">
        <v>42737</v>
      </c>
      <c r="M671" s="1">
        <v>43098</v>
      </c>
      <c r="O671" t="s">
        <v>355</v>
      </c>
    </row>
    <row r="672" spans="1:15" x14ac:dyDescent="0.25">
      <c r="A672" t="s">
        <v>2123</v>
      </c>
      <c r="B672" t="s">
        <v>2125</v>
      </c>
      <c r="C672" t="s">
        <v>2124</v>
      </c>
      <c r="D672" t="s">
        <v>2131</v>
      </c>
      <c r="E672" t="s">
        <v>16</v>
      </c>
      <c r="F672" t="s">
        <v>2119</v>
      </c>
      <c r="G672" t="s">
        <v>2131</v>
      </c>
      <c r="H672">
        <f>SUMIF(C:C,B672,H:H)</f>
        <v>0</v>
      </c>
      <c r="I672" s="5">
        <f>IF(H672&gt;0,J672/H672,0)</f>
        <v>0</v>
      </c>
      <c r="J672" s="4">
        <f t="shared" si="81"/>
        <v>0</v>
      </c>
      <c r="K672" t="s">
        <v>353</v>
      </c>
      <c r="L672" s="1">
        <v>42737</v>
      </c>
      <c r="M672" s="1">
        <v>43098</v>
      </c>
      <c r="O672" t="s">
        <v>355</v>
      </c>
    </row>
    <row r="673" spans="1:15" x14ac:dyDescent="0.25">
      <c r="A673" t="s">
        <v>2123</v>
      </c>
      <c r="B673" t="s">
        <v>2126</v>
      </c>
      <c r="C673" t="s">
        <v>2125</v>
      </c>
      <c r="D673" t="s">
        <v>2132</v>
      </c>
      <c r="E673" t="s">
        <v>24</v>
      </c>
      <c r="F673" t="s">
        <v>2119</v>
      </c>
      <c r="G673" t="s">
        <v>2132</v>
      </c>
      <c r="H673">
        <f>SUMIF(C:C,B673,H:H)</f>
        <v>0</v>
      </c>
      <c r="I673" s="5">
        <f>IF(H673&gt;0,J673/H673,0)</f>
        <v>0</v>
      </c>
      <c r="J673" s="4">
        <f t="shared" si="81"/>
        <v>0</v>
      </c>
      <c r="K673" t="s">
        <v>353</v>
      </c>
      <c r="L673" s="1">
        <v>42737</v>
      </c>
      <c r="M673" s="1">
        <v>43098</v>
      </c>
      <c r="O673" t="s">
        <v>355</v>
      </c>
    </row>
    <row r="674" spans="1:15" x14ac:dyDescent="0.25">
      <c r="A674" t="s">
        <v>2123</v>
      </c>
      <c r="B674" t="s">
        <v>2127</v>
      </c>
      <c r="C674" t="s">
        <v>2126</v>
      </c>
      <c r="D674" t="s">
        <v>2133</v>
      </c>
      <c r="E674" t="s">
        <v>47</v>
      </c>
      <c r="F674" t="s">
        <v>2119</v>
      </c>
      <c r="G674" t="s">
        <v>2118</v>
      </c>
      <c r="H674">
        <f>SUMIF(C:C,B674,H:H)</f>
        <v>0</v>
      </c>
      <c r="I674" s="5">
        <f>IF(H674&gt;0,J674/H674,0)</f>
        <v>0</v>
      </c>
      <c r="J674" s="4">
        <f t="shared" si="81"/>
        <v>0</v>
      </c>
      <c r="K674" t="s">
        <v>353</v>
      </c>
      <c r="L674" s="1">
        <v>42737</v>
      </c>
      <c r="M674" s="1">
        <v>43098</v>
      </c>
      <c r="O674" t="s">
        <v>355</v>
      </c>
    </row>
    <row r="675" spans="1:15" x14ac:dyDescent="0.25">
      <c r="A675" t="s">
        <v>2123</v>
      </c>
      <c r="B675" t="s">
        <v>2128</v>
      </c>
      <c r="C675" t="s">
        <v>2127</v>
      </c>
      <c r="D675" t="s">
        <v>2134</v>
      </c>
      <c r="E675" t="s">
        <v>67</v>
      </c>
      <c r="F675" t="s">
        <v>2119</v>
      </c>
      <c r="G675" t="s">
        <v>2134</v>
      </c>
      <c r="H675">
        <v>0</v>
      </c>
      <c r="I675">
        <f t="shared" ref="I675:I676" si="84">SUMIF(USKURZZS,N675,USRATES)</f>
        <v>93.5</v>
      </c>
      <c r="J675" s="4">
        <f t="shared" si="81"/>
        <v>0</v>
      </c>
      <c r="K675" t="s">
        <v>402</v>
      </c>
      <c r="L675" s="1">
        <v>42737</v>
      </c>
      <c r="M675" s="1">
        <v>43098</v>
      </c>
      <c r="N675" t="s">
        <v>1749</v>
      </c>
      <c r="O675" t="s">
        <v>2121</v>
      </c>
    </row>
    <row r="676" spans="1:15" x14ac:dyDescent="0.25">
      <c r="A676" t="s">
        <v>2123</v>
      </c>
      <c r="B676" t="s">
        <v>2129</v>
      </c>
      <c r="C676" t="s">
        <v>2127</v>
      </c>
      <c r="D676" t="s">
        <v>2135</v>
      </c>
      <c r="E676" t="s">
        <v>67</v>
      </c>
      <c r="F676" t="s">
        <v>2119</v>
      </c>
      <c r="G676" t="s">
        <v>2135</v>
      </c>
      <c r="H676">
        <v>0</v>
      </c>
      <c r="I676">
        <f t="shared" si="84"/>
        <v>74.2</v>
      </c>
      <c r="J676" s="4">
        <f t="shared" si="81"/>
        <v>0</v>
      </c>
      <c r="K676" t="s">
        <v>402</v>
      </c>
      <c r="L676" s="1">
        <v>42737</v>
      </c>
      <c r="M676" s="1">
        <v>43098</v>
      </c>
      <c r="N676" t="s">
        <v>164</v>
      </c>
      <c r="O676" t="s">
        <v>2121</v>
      </c>
    </row>
    <row r="677" spans="1:15" x14ac:dyDescent="0.25">
      <c r="A677" t="s">
        <v>1177</v>
      </c>
      <c r="B677" t="s">
        <v>1178</v>
      </c>
      <c r="D677" t="s">
        <v>1179</v>
      </c>
      <c r="E677" t="s">
        <v>51</v>
      </c>
      <c r="G677" t="s">
        <v>1180</v>
      </c>
      <c r="H677">
        <f>SUMIF(C:C,B677,H:H)</f>
        <v>365</v>
      </c>
      <c r="I677" s="5">
        <f>IF(H677&gt;0,J677/H677,0)</f>
        <v>138.01780821917808</v>
      </c>
      <c r="J677" s="4">
        <f t="shared" si="81"/>
        <v>50376.5</v>
      </c>
      <c r="K677" t="s">
        <v>353</v>
      </c>
      <c r="L677" s="1">
        <v>43102</v>
      </c>
      <c r="M677" s="1">
        <v>43463</v>
      </c>
      <c r="O677" t="s">
        <v>355</v>
      </c>
    </row>
    <row r="678" spans="1:15" x14ac:dyDescent="0.25">
      <c r="A678" t="s">
        <v>1177</v>
      </c>
      <c r="B678" t="s">
        <v>1181</v>
      </c>
      <c r="C678" t="s">
        <v>1178</v>
      </c>
      <c r="D678" t="s">
        <v>1219</v>
      </c>
      <c r="E678" t="s">
        <v>16</v>
      </c>
      <c r="G678" t="s">
        <v>1184</v>
      </c>
      <c r="H678">
        <f>SUMIF(C:C,B678,H:H)</f>
        <v>365</v>
      </c>
      <c r="I678" s="5">
        <f>IF(H678&gt;0,J678/H678,0)</f>
        <v>127.05890410958904</v>
      </c>
      <c r="J678" s="4">
        <f t="shared" si="81"/>
        <v>46376.5</v>
      </c>
      <c r="K678" t="s">
        <v>353</v>
      </c>
      <c r="L678" s="1">
        <v>43102</v>
      </c>
      <c r="M678" s="1">
        <v>43463</v>
      </c>
      <c r="O678" t="s">
        <v>355</v>
      </c>
    </row>
    <row r="679" spans="1:15" x14ac:dyDescent="0.25">
      <c r="A679" t="s">
        <v>1177</v>
      </c>
      <c r="B679" t="s">
        <v>1240</v>
      </c>
      <c r="C679" t="s">
        <v>1181</v>
      </c>
      <c r="D679" t="s">
        <v>1241</v>
      </c>
      <c r="E679" t="s">
        <v>24</v>
      </c>
      <c r="G679" t="s">
        <v>1242</v>
      </c>
      <c r="H679">
        <f>SUMIF(C:C,B679,H:H)</f>
        <v>150</v>
      </c>
      <c r="I679" s="5">
        <f>IF(H679&gt;0,J679/H679,0)</f>
        <v>160.16666666666666</v>
      </c>
      <c r="J679" s="4">
        <f t="shared" si="81"/>
        <v>24025</v>
      </c>
      <c r="K679" t="s">
        <v>353</v>
      </c>
      <c r="L679" s="1">
        <v>43102</v>
      </c>
      <c r="M679" s="1">
        <v>43463</v>
      </c>
      <c r="O679" t="s">
        <v>355</v>
      </c>
    </row>
    <row r="680" spans="1:15" x14ac:dyDescent="0.25">
      <c r="A680" t="s">
        <v>1177</v>
      </c>
      <c r="B680" t="s">
        <v>1243</v>
      </c>
      <c r="C680" t="s">
        <v>1240</v>
      </c>
      <c r="D680" t="s">
        <v>1245</v>
      </c>
      <c r="E680" t="s">
        <v>47</v>
      </c>
      <c r="G680" t="s">
        <v>1245</v>
      </c>
      <c r="H680">
        <f>SUMIF(C:C,B680,H:H)</f>
        <v>150</v>
      </c>
      <c r="I680" s="5">
        <f>IF(H680&gt;0,J680/H680,0)</f>
        <v>93.5</v>
      </c>
      <c r="J680" s="4">
        <f t="shared" si="81"/>
        <v>14025</v>
      </c>
      <c r="K680" t="s">
        <v>353</v>
      </c>
      <c r="L680" s="1">
        <v>43102</v>
      </c>
      <c r="M680" s="1">
        <v>43463</v>
      </c>
      <c r="O680" t="s">
        <v>355</v>
      </c>
    </row>
    <row r="681" spans="1:15" x14ac:dyDescent="0.25">
      <c r="A681" t="s">
        <v>1177</v>
      </c>
      <c r="B681" t="s">
        <v>1248</v>
      </c>
      <c r="C681" t="s">
        <v>1243</v>
      </c>
      <c r="D681" t="s">
        <v>1251</v>
      </c>
      <c r="E681" t="s">
        <v>67</v>
      </c>
      <c r="G681" t="s">
        <v>1251</v>
      </c>
      <c r="H681">
        <v>50</v>
      </c>
      <c r="I681">
        <f t="shared" ref="I681:I683" si="85">SUMIF(USKURZZS,N681,USRATES)</f>
        <v>93.5</v>
      </c>
      <c r="J681" s="4">
        <f t="shared" si="81"/>
        <v>4675</v>
      </c>
      <c r="K681" t="s">
        <v>741</v>
      </c>
      <c r="L681" s="1">
        <v>43102</v>
      </c>
      <c r="M681" s="1">
        <v>43463</v>
      </c>
      <c r="N681" t="s">
        <v>1135</v>
      </c>
      <c r="O681" t="s">
        <v>355</v>
      </c>
    </row>
    <row r="682" spans="1:15" x14ac:dyDescent="0.25">
      <c r="A682" t="s">
        <v>1177</v>
      </c>
      <c r="B682" t="s">
        <v>1249</v>
      </c>
      <c r="C682" t="s">
        <v>1243</v>
      </c>
      <c r="D682" t="s">
        <v>1252</v>
      </c>
      <c r="E682" t="s">
        <v>67</v>
      </c>
      <c r="G682" t="s">
        <v>1252</v>
      </c>
      <c r="H682">
        <v>50</v>
      </c>
      <c r="I682">
        <f t="shared" si="85"/>
        <v>93.5</v>
      </c>
      <c r="J682" s="4">
        <f t="shared" si="81"/>
        <v>4675</v>
      </c>
      <c r="K682" t="s">
        <v>741</v>
      </c>
      <c r="L682" s="1">
        <v>43102</v>
      </c>
      <c r="M682" s="1">
        <v>43463</v>
      </c>
      <c r="N682" t="s">
        <v>1137</v>
      </c>
      <c r="O682" t="s">
        <v>355</v>
      </c>
    </row>
    <row r="683" spans="1:15" x14ac:dyDescent="0.25">
      <c r="A683" t="s">
        <v>1177</v>
      </c>
      <c r="B683" t="s">
        <v>1250</v>
      </c>
      <c r="C683" t="s">
        <v>1243</v>
      </c>
      <c r="D683" t="s">
        <v>1253</v>
      </c>
      <c r="E683" t="s">
        <v>67</v>
      </c>
      <c r="G683" t="s">
        <v>1253</v>
      </c>
      <c r="H683">
        <v>50</v>
      </c>
      <c r="I683">
        <f t="shared" si="85"/>
        <v>93.5</v>
      </c>
      <c r="J683" s="4">
        <f t="shared" si="81"/>
        <v>4675</v>
      </c>
      <c r="K683" t="s">
        <v>741</v>
      </c>
      <c r="L683" s="1">
        <v>43102</v>
      </c>
      <c r="M683" s="1">
        <v>43463</v>
      </c>
      <c r="N683" t="s">
        <v>1136</v>
      </c>
      <c r="O683" t="s">
        <v>355</v>
      </c>
    </row>
    <row r="684" spans="1:15" x14ac:dyDescent="0.25">
      <c r="A684" t="s">
        <v>1177</v>
      </c>
      <c r="B684" t="s">
        <v>1244</v>
      </c>
      <c r="C684" t="s">
        <v>1240</v>
      </c>
      <c r="D684" t="s">
        <v>1246</v>
      </c>
      <c r="E684" t="s">
        <v>47</v>
      </c>
      <c r="G684" t="s">
        <v>1247</v>
      </c>
      <c r="H684">
        <v>0</v>
      </c>
      <c r="I684" s="5">
        <v>0</v>
      </c>
      <c r="J684" s="4">
        <v>10000</v>
      </c>
      <c r="K684" t="s">
        <v>741</v>
      </c>
      <c r="L684" s="1">
        <v>43102</v>
      </c>
      <c r="M684" s="1">
        <v>43463</v>
      </c>
      <c r="O684" t="s">
        <v>355</v>
      </c>
    </row>
    <row r="685" spans="1:15" x14ac:dyDescent="0.25">
      <c r="A685" t="s">
        <v>1177</v>
      </c>
      <c r="B685" t="s">
        <v>1218</v>
      </c>
      <c r="C685" t="s">
        <v>1181</v>
      </c>
      <c r="D685" t="s">
        <v>1221</v>
      </c>
      <c r="E685" t="s">
        <v>24</v>
      </c>
      <c r="G685" t="s">
        <v>1221</v>
      </c>
      <c r="H685">
        <f>SUMIF(C:C,B685,H:H)</f>
        <v>215</v>
      </c>
      <c r="I685" s="5">
        <f>IF(H685&gt;0,J685/H685,0)</f>
        <v>87.216279069767438</v>
      </c>
      <c r="J685" s="4">
        <f t="shared" ref="J685:J703" si="86">IF(K685="AGG",SUMIF(C:C,B685,J:J),IF(N685&lt;&gt;"",H685*I685,"???FIXWERT???"))</f>
        <v>18751.5</v>
      </c>
      <c r="K685" t="s">
        <v>353</v>
      </c>
      <c r="L685" s="1">
        <v>43102</v>
      </c>
      <c r="M685" s="1">
        <v>43463</v>
      </c>
      <c r="O685" t="s">
        <v>355</v>
      </c>
    </row>
    <row r="686" spans="1:15" x14ac:dyDescent="0.25">
      <c r="A686" t="s">
        <v>1177</v>
      </c>
      <c r="B686" t="s">
        <v>1225</v>
      </c>
      <c r="C686" t="s">
        <v>1218</v>
      </c>
      <c r="D686" t="s">
        <v>1224</v>
      </c>
      <c r="E686" t="s">
        <v>47</v>
      </c>
      <c r="G686" t="s">
        <v>1224</v>
      </c>
      <c r="H686">
        <f>SUMIF(C:C,B686,H:H)</f>
        <v>65</v>
      </c>
      <c r="I686" s="5">
        <f>IF(H686&gt;0,J686/H686,0)</f>
        <v>87.561538461538461</v>
      </c>
      <c r="J686" s="4">
        <f t="shared" si="86"/>
        <v>5691.5</v>
      </c>
      <c r="K686" t="s">
        <v>353</v>
      </c>
      <c r="L686" s="1">
        <v>43102</v>
      </c>
      <c r="M686" s="1">
        <v>43463</v>
      </c>
      <c r="O686" t="s">
        <v>355</v>
      </c>
    </row>
    <row r="687" spans="1:15" x14ac:dyDescent="0.25">
      <c r="A687" t="s">
        <v>1177</v>
      </c>
      <c r="B687" t="s">
        <v>1230</v>
      </c>
      <c r="C687" t="s">
        <v>1225</v>
      </c>
      <c r="D687" t="s">
        <v>1234</v>
      </c>
      <c r="E687" t="s">
        <v>67</v>
      </c>
      <c r="G687" t="s">
        <v>1234</v>
      </c>
      <c r="H687">
        <v>10</v>
      </c>
      <c r="I687">
        <f t="shared" ref="I687" si="87">SUMIF(USKURZZS,N687,USRATES)</f>
        <v>93.5</v>
      </c>
      <c r="J687" s="4">
        <f t="shared" si="86"/>
        <v>935</v>
      </c>
      <c r="K687" t="s">
        <v>741</v>
      </c>
      <c r="L687" s="1">
        <v>43102</v>
      </c>
      <c r="M687" s="1">
        <v>43463</v>
      </c>
      <c r="N687" t="s">
        <v>1137</v>
      </c>
      <c r="O687" t="s">
        <v>355</v>
      </c>
    </row>
    <row r="688" spans="1:15" x14ac:dyDescent="0.25">
      <c r="A688" t="s">
        <v>1177</v>
      </c>
      <c r="B688" t="s">
        <v>1231</v>
      </c>
      <c r="C688" t="s">
        <v>1225</v>
      </c>
      <c r="D688" t="s">
        <v>1235</v>
      </c>
      <c r="E688" t="s">
        <v>67</v>
      </c>
      <c r="G688" t="s">
        <v>1235</v>
      </c>
      <c r="H688">
        <v>10</v>
      </c>
      <c r="I688">
        <f t="shared" ref="I688:I691" si="88">SUMIF(USKURZZS,N688,USRATES)</f>
        <v>93.5</v>
      </c>
      <c r="J688" s="4">
        <f t="shared" si="86"/>
        <v>935</v>
      </c>
      <c r="K688" t="s">
        <v>741</v>
      </c>
      <c r="L688" s="1">
        <v>43102</v>
      </c>
      <c r="M688" s="1">
        <v>43463</v>
      </c>
      <c r="N688" t="s">
        <v>1136</v>
      </c>
      <c r="O688" t="s">
        <v>355</v>
      </c>
    </row>
    <row r="689" spans="1:15" x14ac:dyDescent="0.25">
      <c r="A689" t="s">
        <v>1177</v>
      </c>
      <c r="B689" t="s">
        <v>1232</v>
      </c>
      <c r="C689" t="s">
        <v>1225</v>
      </c>
      <c r="D689" t="s">
        <v>1236</v>
      </c>
      <c r="E689" t="s">
        <v>67</v>
      </c>
      <c r="G689" t="s">
        <v>1236</v>
      </c>
      <c r="H689">
        <v>10</v>
      </c>
      <c r="I689">
        <f t="shared" si="88"/>
        <v>74.2</v>
      </c>
      <c r="J689" s="4">
        <f t="shared" si="86"/>
        <v>742</v>
      </c>
      <c r="K689" t="s">
        <v>741</v>
      </c>
      <c r="L689" s="1">
        <v>43102</v>
      </c>
      <c r="M689" s="1">
        <v>43463</v>
      </c>
      <c r="N689" t="s">
        <v>1138</v>
      </c>
      <c r="O689" t="s">
        <v>355</v>
      </c>
    </row>
    <row r="690" spans="1:15" x14ac:dyDescent="0.25">
      <c r="A690" t="s">
        <v>1177</v>
      </c>
      <c r="B690" t="s">
        <v>1233</v>
      </c>
      <c r="C690" t="s">
        <v>1225</v>
      </c>
      <c r="D690" t="s">
        <v>1237</v>
      </c>
      <c r="E690" t="s">
        <v>67</v>
      </c>
      <c r="G690" t="s">
        <v>1237</v>
      </c>
      <c r="H690">
        <v>10</v>
      </c>
      <c r="I690">
        <f t="shared" si="88"/>
        <v>74.2</v>
      </c>
      <c r="J690" s="4">
        <f t="shared" si="86"/>
        <v>742</v>
      </c>
      <c r="K690" t="s">
        <v>741</v>
      </c>
      <c r="L690" s="1">
        <v>43102</v>
      </c>
      <c r="M690" s="1">
        <v>43463</v>
      </c>
      <c r="N690" t="s">
        <v>1139</v>
      </c>
      <c r="O690" t="s">
        <v>355</v>
      </c>
    </row>
    <row r="691" spans="1:15" x14ac:dyDescent="0.25">
      <c r="A691" t="s">
        <v>1177</v>
      </c>
      <c r="B691" t="s">
        <v>1238</v>
      </c>
      <c r="C691" t="s">
        <v>1225</v>
      </c>
      <c r="D691" t="s">
        <v>1239</v>
      </c>
      <c r="E691" t="s">
        <v>67</v>
      </c>
      <c r="G691" t="s">
        <v>1239</v>
      </c>
      <c r="H691">
        <v>25</v>
      </c>
      <c r="I691">
        <f t="shared" si="88"/>
        <v>93.5</v>
      </c>
      <c r="J691" s="4">
        <f t="shared" si="86"/>
        <v>2337.5</v>
      </c>
      <c r="K691" t="s">
        <v>741</v>
      </c>
      <c r="L691" s="1">
        <v>43102</v>
      </c>
      <c r="M691" s="1">
        <v>43463</v>
      </c>
      <c r="N691" t="s">
        <v>1135</v>
      </c>
      <c r="O691" t="s">
        <v>355</v>
      </c>
    </row>
    <row r="692" spans="1:15" x14ac:dyDescent="0.25">
      <c r="A692" t="s">
        <v>1177</v>
      </c>
      <c r="B692" t="s">
        <v>1226</v>
      </c>
      <c r="C692" t="s">
        <v>1218</v>
      </c>
      <c r="D692" t="s">
        <v>1220</v>
      </c>
      <c r="E692" t="s">
        <v>47</v>
      </c>
      <c r="G692" t="s">
        <v>1220</v>
      </c>
      <c r="H692">
        <f>SUMIF(C:C,B692,H:H)</f>
        <v>70</v>
      </c>
      <c r="I692" s="5">
        <f>IF(H692&gt;0,J692/H692,0)</f>
        <v>87.98571428571428</v>
      </c>
      <c r="J692" s="4">
        <f t="shared" si="86"/>
        <v>6159</v>
      </c>
      <c r="K692" t="s">
        <v>353</v>
      </c>
      <c r="L692" s="1">
        <v>43102</v>
      </c>
      <c r="M692" s="1">
        <v>43463</v>
      </c>
      <c r="O692" t="s">
        <v>355</v>
      </c>
    </row>
    <row r="693" spans="1:15" x14ac:dyDescent="0.25">
      <c r="A693" t="s">
        <v>1177</v>
      </c>
      <c r="B693" t="s">
        <v>1254</v>
      </c>
      <c r="C693" t="s">
        <v>1226</v>
      </c>
      <c r="D693" t="s">
        <v>1264</v>
      </c>
      <c r="E693" t="s">
        <v>67</v>
      </c>
      <c r="G693" t="s">
        <v>1264</v>
      </c>
      <c r="H693">
        <v>20</v>
      </c>
      <c r="I693">
        <f t="shared" ref="I693:I697" si="89">SUMIF(USKURZZS,N693,USRATES)</f>
        <v>93.5</v>
      </c>
      <c r="J693" s="4">
        <f t="shared" si="86"/>
        <v>1870</v>
      </c>
      <c r="K693" t="s">
        <v>741</v>
      </c>
      <c r="L693" s="1">
        <v>43102</v>
      </c>
      <c r="M693" s="1">
        <v>43463</v>
      </c>
      <c r="N693" t="s">
        <v>1137</v>
      </c>
      <c r="O693" t="s">
        <v>355</v>
      </c>
    </row>
    <row r="694" spans="1:15" x14ac:dyDescent="0.25">
      <c r="A694" t="s">
        <v>1177</v>
      </c>
      <c r="B694" t="s">
        <v>1255</v>
      </c>
      <c r="C694" t="s">
        <v>1226</v>
      </c>
      <c r="D694" t="s">
        <v>1265</v>
      </c>
      <c r="E694" t="s">
        <v>67</v>
      </c>
      <c r="G694" t="s">
        <v>1265</v>
      </c>
      <c r="H694">
        <v>20</v>
      </c>
      <c r="I694">
        <f t="shared" si="89"/>
        <v>93.5</v>
      </c>
      <c r="J694" s="4">
        <f t="shared" si="86"/>
        <v>1870</v>
      </c>
      <c r="K694" t="s">
        <v>741</v>
      </c>
      <c r="L694" s="1">
        <v>43102</v>
      </c>
      <c r="M694" s="1">
        <v>43463</v>
      </c>
      <c r="N694" t="s">
        <v>1136</v>
      </c>
      <c r="O694" t="s">
        <v>355</v>
      </c>
    </row>
    <row r="695" spans="1:15" x14ac:dyDescent="0.25">
      <c r="A695" t="s">
        <v>1177</v>
      </c>
      <c r="B695" t="s">
        <v>1256</v>
      </c>
      <c r="C695" t="s">
        <v>1226</v>
      </c>
      <c r="D695" t="s">
        <v>1266</v>
      </c>
      <c r="E695" t="s">
        <v>67</v>
      </c>
      <c r="G695" t="s">
        <v>1266</v>
      </c>
      <c r="H695">
        <v>10</v>
      </c>
      <c r="I695">
        <f t="shared" si="89"/>
        <v>74.2</v>
      </c>
      <c r="J695" s="4">
        <f t="shared" si="86"/>
        <v>742</v>
      </c>
      <c r="K695" t="s">
        <v>741</v>
      </c>
      <c r="L695" s="1">
        <v>43102</v>
      </c>
      <c r="M695" s="1">
        <v>43463</v>
      </c>
      <c r="N695" t="s">
        <v>1138</v>
      </c>
      <c r="O695" t="s">
        <v>355</v>
      </c>
    </row>
    <row r="696" spans="1:15" x14ac:dyDescent="0.25">
      <c r="A696" t="s">
        <v>1177</v>
      </c>
      <c r="B696" t="s">
        <v>1257</v>
      </c>
      <c r="C696" t="s">
        <v>1226</v>
      </c>
      <c r="D696" t="s">
        <v>1267</v>
      </c>
      <c r="E696" t="s">
        <v>67</v>
      </c>
      <c r="G696" t="s">
        <v>1267</v>
      </c>
      <c r="H696">
        <v>10</v>
      </c>
      <c r="I696">
        <f t="shared" si="89"/>
        <v>74.2</v>
      </c>
      <c r="J696" s="4">
        <f t="shared" si="86"/>
        <v>742</v>
      </c>
      <c r="K696" t="s">
        <v>741</v>
      </c>
      <c r="L696" s="1">
        <v>43102</v>
      </c>
      <c r="M696" s="1">
        <v>43463</v>
      </c>
      <c r="N696" t="s">
        <v>1139</v>
      </c>
      <c r="O696" t="s">
        <v>355</v>
      </c>
    </row>
    <row r="697" spans="1:15" x14ac:dyDescent="0.25">
      <c r="A697" t="s">
        <v>1177</v>
      </c>
      <c r="B697" t="s">
        <v>1258</v>
      </c>
      <c r="C697" t="s">
        <v>1226</v>
      </c>
      <c r="D697" t="s">
        <v>1268</v>
      </c>
      <c r="E697" t="s">
        <v>67</v>
      </c>
      <c r="G697" t="s">
        <v>1268</v>
      </c>
      <c r="H697">
        <v>10</v>
      </c>
      <c r="I697">
        <f t="shared" si="89"/>
        <v>93.5</v>
      </c>
      <c r="J697" s="4">
        <f t="shared" si="86"/>
        <v>935</v>
      </c>
      <c r="K697" t="s">
        <v>741</v>
      </c>
      <c r="L697" s="1">
        <v>43102</v>
      </c>
      <c r="M697" s="1">
        <v>43463</v>
      </c>
      <c r="N697" t="s">
        <v>1135</v>
      </c>
      <c r="O697" t="s">
        <v>355</v>
      </c>
    </row>
    <row r="698" spans="1:15" x14ac:dyDescent="0.25">
      <c r="A698" t="s">
        <v>1177</v>
      </c>
      <c r="B698" t="s">
        <v>1227</v>
      </c>
      <c r="C698" t="s">
        <v>1218</v>
      </c>
      <c r="D698" t="s">
        <v>1228</v>
      </c>
      <c r="E698" t="s">
        <v>47</v>
      </c>
      <c r="G698" t="s">
        <v>1228</v>
      </c>
      <c r="H698">
        <f>SUMIF(C:C,B698,H:H)</f>
        <v>80</v>
      </c>
      <c r="I698" s="5">
        <f>IF(H698&gt;0,J698/H698,0)</f>
        <v>86.262500000000003</v>
      </c>
      <c r="J698" s="4">
        <f t="shared" si="86"/>
        <v>6901</v>
      </c>
      <c r="K698" t="s">
        <v>353</v>
      </c>
      <c r="L698" s="1">
        <v>43102</v>
      </c>
      <c r="M698" s="1">
        <v>43463</v>
      </c>
      <c r="O698" t="s">
        <v>355</v>
      </c>
    </row>
    <row r="699" spans="1:15" x14ac:dyDescent="0.25">
      <c r="A699" t="s">
        <v>1177</v>
      </c>
      <c r="B699" t="s">
        <v>1259</v>
      </c>
      <c r="C699" t="s">
        <v>1227</v>
      </c>
      <c r="D699" t="s">
        <v>1269</v>
      </c>
      <c r="E699" t="s">
        <v>67</v>
      </c>
      <c r="G699" t="s">
        <v>1269</v>
      </c>
      <c r="H699">
        <v>20</v>
      </c>
      <c r="I699">
        <f t="shared" ref="I699:I703" si="90">SUMIF(USKURZZS,N699,USRATES)</f>
        <v>93.5</v>
      </c>
      <c r="J699" s="4">
        <f t="shared" si="86"/>
        <v>1870</v>
      </c>
      <c r="K699" t="s">
        <v>741</v>
      </c>
      <c r="L699" s="1">
        <v>43102</v>
      </c>
      <c r="M699" s="1">
        <v>43463</v>
      </c>
      <c r="N699" t="s">
        <v>1137</v>
      </c>
      <c r="O699" t="s">
        <v>355</v>
      </c>
    </row>
    <row r="700" spans="1:15" x14ac:dyDescent="0.25">
      <c r="A700" t="s">
        <v>1177</v>
      </c>
      <c r="B700" t="s">
        <v>1260</v>
      </c>
      <c r="C700" t="s">
        <v>1227</v>
      </c>
      <c r="D700" t="s">
        <v>1270</v>
      </c>
      <c r="E700" t="s">
        <v>67</v>
      </c>
      <c r="G700" t="s">
        <v>1270</v>
      </c>
      <c r="H700">
        <v>20</v>
      </c>
      <c r="I700">
        <f t="shared" si="90"/>
        <v>93.5</v>
      </c>
      <c r="J700" s="4">
        <f t="shared" si="86"/>
        <v>1870</v>
      </c>
      <c r="K700" t="s">
        <v>741</v>
      </c>
      <c r="L700" s="1">
        <v>43102</v>
      </c>
      <c r="M700" s="1">
        <v>43463</v>
      </c>
      <c r="N700" t="s">
        <v>1136</v>
      </c>
      <c r="O700" t="s">
        <v>355</v>
      </c>
    </row>
    <row r="701" spans="1:15" x14ac:dyDescent="0.25">
      <c r="A701" t="s">
        <v>1177</v>
      </c>
      <c r="B701" t="s">
        <v>1261</v>
      </c>
      <c r="C701" t="s">
        <v>1227</v>
      </c>
      <c r="D701" t="s">
        <v>1271</v>
      </c>
      <c r="E701" t="s">
        <v>67</v>
      </c>
      <c r="G701" t="s">
        <v>1271</v>
      </c>
      <c r="H701">
        <v>20</v>
      </c>
      <c r="I701">
        <f t="shared" si="90"/>
        <v>74.2</v>
      </c>
      <c r="J701" s="4">
        <f t="shared" si="86"/>
        <v>1484</v>
      </c>
      <c r="K701" t="s">
        <v>741</v>
      </c>
      <c r="L701" s="1">
        <v>43102</v>
      </c>
      <c r="M701" s="1">
        <v>43463</v>
      </c>
      <c r="N701" t="s">
        <v>1138</v>
      </c>
      <c r="O701" t="s">
        <v>355</v>
      </c>
    </row>
    <row r="702" spans="1:15" x14ac:dyDescent="0.25">
      <c r="A702" t="s">
        <v>1177</v>
      </c>
      <c r="B702" t="s">
        <v>1262</v>
      </c>
      <c r="C702" t="s">
        <v>1227</v>
      </c>
      <c r="D702" t="s">
        <v>1272</v>
      </c>
      <c r="E702" t="s">
        <v>67</v>
      </c>
      <c r="G702" t="s">
        <v>1272</v>
      </c>
      <c r="H702">
        <v>10</v>
      </c>
      <c r="I702">
        <f t="shared" si="90"/>
        <v>74.2</v>
      </c>
      <c r="J702" s="4">
        <f t="shared" si="86"/>
        <v>742</v>
      </c>
      <c r="K702" t="s">
        <v>741</v>
      </c>
      <c r="L702" s="1">
        <v>43102</v>
      </c>
      <c r="M702" s="1">
        <v>43463</v>
      </c>
      <c r="N702" t="s">
        <v>1139</v>
      </c>
      <c r="O702" t="s">
        <v>355</v>
      </c>
    </row>
    <row r="703" spans="1:15" x14ac:dyDescent="0.25">
      <c r="A703" t="s">
        <v>1177</v>
      </c>
      <c r="B703" t="s">
        <v>1263</v>
      </c>
      <c r="C703" t="s">
        <v>1227</v>
      </c>
      <c r="D703" t="s">
        <v>1273</v>
      </c>
      <c r="E703" t="s">
        <v>67</v>
      </c>
      <c r="G703" t="s">
        <v>1273</v>
      </c>
      <c r="H703">
        <v>10</v>
      </c>
      <c r="I703">
        <f t="shared" si="90"/>
        <v>93.5</v>
      </c>
      <c r="J703" s="4">
        <f t="shared" si="86"/>
        <v>935</v>
      </c>
      <c r="K703" t="s">
        <v>741</v>
      </c>
      <c r="L703" s="1">
        <v>43102</v>
      </c>
      <c r="M703" s="1">
        <v>43463</v>
      </c>
      <c r="N703" t="s">
        <v>1135</v>
      </c>
      <c r="O703" t="s">
        <v>355</v>
      </c>
    </row>
    <row r="704" spans="1:15" x14ac:dyDescent="0.25">
      <c r="A704" t="s">
        <v>1177</v>
      </c>
      <c r="B704" t="s">
        <v>1222</v>
      </c>
      <c r="C704" t="s">
        <v>1181</v>
      </c>
      <c r="D704" t="s">
        <v>1223</v>
      </c>
      <c r="E704" t="s">
        <v>24</v>
      </c>
      <c r="G704" t="s">
        <v>1229</v>
      </c>
      <c r="H704">
        <v>0</v>
      </c>
      <c r="I704" s="5">
        <v>0</v>
      </c>
      <c r="J704" s="4">
        <v>3600</v>
      </c>
      <c r="K704" t="s">
        <v>741</v>
      </c>
      <c r="L704" s="1">
        <v>43102</v>
      </c>
      <c r="M704" s="1">
        <v>43463</v>
      </c>
      <c r="O704" t="s">
        <v>355</v>
      </c>
    </row>
    <row r="705" spans="1:15" x14ac:dyDescent="0.25">
      <c r="A705" t="s">
        <v>1177</v>
      </c>
      <c r="B705" t="s">
        <v>1182</v>
      </c>
      <c r="C705" t="s">
        <v>1178</v>
      </c>
      <c r="D705" t="s">
        <v>1183</v>
      </c>
      <c r="E705" t="s">
        <v>16</v>
      </c>
      <c r="G705" t="s">
        <v>1185</v>
      </c>
      <c r="H705">
        <v>0</v>
      </c>
      <c r="I705">
        <v>0</v>
      </c>
      <c r="J705" s="4">
        <v>4000</v>
      </c>
      <c r="K705" t="s">
        <v>741</v>
      </c>
      <c r="L705" s="1">
        <v>43102</v>
      </c>
      <c r="M705" s="1">
        <v>43463</v>
      </c>
      <c r="O705" t="s">
        <v>355</v>
      </c>
    </row>
    <row r="706" spans="1:15" x14ac:dyDescent="0.25">
      <c r="A706" t="s">
        <v>1177</v>
      </c>
      <c r="B706" t="s">
        <v>1186</v>
      </c>
      <c r="C706" t="s">
        <v>1178</v>
      </c>
      <c r="D706" t="s">
        <v>1187</v>
      </c>
      <c r="E706" t="s">
        <v>16</v>
      </c>
      <c r="G706" t="s">
        <v>1188</v>
      </c>
      <c r="H706">
        <f>SUMIF(C:C,B706,H:H)</f>
        <v>0</v>
      </c>
      <c r="I706" s="5">
        <f>IF(H706&gt;0,J706/H706,0)</f>
        <v>0</v>
      </c>
      <c r="J706" s="4">
        <f t="shared" ref="J706:J719" si="91">IF(K706="AGG",SUMIF(C:C,B706,J:J),IF(N706&lt;&gt;"",H706*I706,"???FIXWERT???"))</f>
        <v>0</v>
      </c>
      <c r="K706" t="s">
        <v>353</v>
      </c>
      <c r="L706" s="1">
        <v>43102</v>
      </c>
      <c r="M706" s="1">
        <v>43463</v>
      </c>
      <c r="O706" t="s">
        <v>355</v>
      </c>
    </row>
    <row r="707" spans="1:15" x14ac:dyDescent="0.25">
      <c r="A707" t="s">
        <v>1177</v>
      </c>
      <c r="B707" t="s">
        <v>1189</v>
      </c>
      <c r="C707" t="s">
        <v>1186</v>
      </c>
      <c r="D707" t="s">
        <v>1190</v>
      </c>
      <c r="E707" t="s">
        <v>24</v>
      </c>
      <c r="G707" t="s">
        <v>1191</v>
      </c>
      <c r="H707">
        <f>SUMIF(C:C,B707,H:H)</f>
        <v>0</v>
      </c>
      <c r="I707" s="5">
        <f>IF(H707&gt;0,J707/H707,0)</f>
        <v>0</v>
      </c>
      <c r="J707" s="4">
        <f t="shared" si="91"/>
        <v>0</v>
      </c>
      <c r="K707" t="s">
        <v>353</v>
      </c>
      <c r="L707" s="1">
        <v>43102</v>
      </c>
      <c r="M707" s="1">
        <v>43463</v>
      </c>
      <c r="O707" t="s">
        <v>1278</v>
      </c>
    </row>
    <row r="708" spans="1:15" x14ac:dyDescent="0.25">
      <c r="A708" t="s">
        <v>1177</v>
      </c>
      <c r="B708" t="s">
        <v>1192</v>
      </c>
      <c r="C708" t="s">
        <v>1189</v>
      </c>
      <c r="D708" t="s">
        <v>1193</v>
      </c>
      <c r="E708" t="s">
        <v>47</v>
      </c>
      <c r="G708" t="s">
        <v>1194</v>
      </c>
      <c r="H708">
        <f>SUMIF(C:C,B708,H:H)</f>
        <v>0</v>
      </c>
      <c r="I708" s="5">
        <f>IF(H708&gt;0,J708/H708,0)</f>
        <v>0</v>
      </c>
      <c r="J708" s="4">
        <f t="shared" si="91"/>
        <v>0</v>
      </c>
      <c r="K708" t="s">
        <v>353</v>
      </c>
      <c r="L708" s="1">
        <v>43102</v>
      </c>
      <c r="M708" s="1">
        <v>43463</v>
      </c>
      <c r="O708" t="s">
        <v>355</v>
      </c>
    </row>
    <row r="709" spans="1:15" x14ac:dyDescent="0.25">
      <c r="A709" t="s">
        <v>1177</v>
      </c>
      <c r="B709" t="s">
        <v>1195</v>
      </c>
      <c r="C709" t="s">
        <v>1192</v>
      </c>
      <c r="D709" t="s">
        <v>1201</v>
      </c>
      <c r="E709" t="s">
        <v>67</v>
      </c>
      <c r="G709" t="s">
        <v>1201</v>
      </c>
      <c r="H709">
        <v>0</v>
      </c>
      <c r="I709">
        <f t="shared" ref="I709:I713" si="92">SUMIF(USKURZZS,N709,USRATES)</f>
        <v>93.5</v>
      </c>
      <c r="J709" s="4">
        <f t="shared" si="91"/>
        <v>0</v>
      </c>
      <c r="K709" t="s">
        <v>741</v>
      </c>
      <c r="L709" s="1">
        <v>43102</v>
      </c>
      <c r="M709" s="1">
        <v>43463</v>
      </c>
      <c r="N709" t="s">
        <v>1137</v>
      </c>
      <c r="O709" t="s">
        <v>355</v>
      </c>
    </row>
    <row r="710" spans="1:15" x14ac:dyDescent="0.25">
      <c r="A710" t="s">
        <v>1177</v>
      </c>
      <c r="B710" t="s">
        <v>1196</v>
      </c>
      <c r="C710" t="s">
        <v>1192</v>
      </c>
      <c r="D710" t="s">
        <v>1202</v>
      </c>
      <c r="E710" t="s">
        <v>67</v>
      </c>
      <c r="G710" t="s">
        <v>1202</v>
      </c>
      <c r="H710">
        <v>0</v>
      </c>
      <c r="I710">
        <f t="shared" si="92"/>
        <v>93.5</v>
      </c>
      <c r="J710" s="4">
        <f t="shared" si="91"/>
        <v>0</v>
      </c>
      <c r="K710" t="s">
        <v>741</v>
      </c>
      <c r="L710" s="1">
        <v>43102</v>
      </c>
      <c r="M710" s="1">
        <v>43463</v>
      </c>
      <c r="N710" t="s">
        <v>1136</v>
      </c>
      <c r="O710" t="s">
        <v>355</v>
      </c>
    </row>
    <row r="711" spans="1:15" x14ac:dyDescent="0.25">
      <c r="A711" t="s">
        <v>1177</v>
      </c>
      <c r="B711" t="s">
        <v>1197</v>
      </c>
      <c r="C711" t="s">
        <v>1192</v>
      </c>
      <c r="D711" t="s">
        <v>1203</v>
      </c>
      <c r="E711" t="s">
        <v>67</v>
      </c>
      <c r="G711" t="s">
        <v>1203</v>
      </c>
      <c r="H711">
        <v>0</v>
      </c>
      <c r="I711">
        <f t="shared" si="92"/>
        <v>74.2</v>
      </c>
      <c r="J711" s="4">
        <f t="shared" si="91"/>
        <v>0</v>
      </c>
      <c r="K711" t="s">
        <v>741</v>
      </c>
      <c r="L711" s="1">
        <v>43102</v>
      </c>
      <c r="M711" s="1">
        <v>43463</v>
      </c>
      <c r="N711" t="s">
        <v>1138</v>
      </c>
      <c r="O711" t="s">
        <v>355</v>
      </c>
    </row>
    <row r="712" spans="1:15" x14ac:dyDescent="0.25">
      <c r="A712" t="s">
        <v>1177</v>
      </c>
      <c r="B712" t="s">
        <v>1198</v>
      </c>
      <c r="C712" t="s">
        <v>1192</v>
      </c>
      <c r="D712" t="s">
        <v>1204</v>
      </c>
      <c r="E712" t="s">
        <v>67</v>
      </c>
      <c r="G712" t="s">
        <v>1204</v>
      </c>
      <c r="H712">
        <v>0</v>
      </c>
      <c r="I712">
        <f t="shared" si="92"/>
        <v>74.2</v>
      </c>
      <c r="J712" s="4">
        <f t="shared" si="91"/>
        <v>0</v>
      </c>
      <c r="K712" t="s">
        <v>741</v>
      </c>
      <c r="L712" s="1">
        <v>43102</v>
      </c>
      <c r="M712" s="1">
        <v>43463</v>
      </c>
      <c r="N712" t="s">
        <v>1139</v>
      </c>
      <c r="O712" t="s">
        <v>355</v>
      </c>
    </row>
    <row r="713" spans="1:15" x14ac:dyDescent="0.25">
      <c r="A713" t="s">
        <v>1177</v>
      </c>
      <c r="B713" t="s">
        <v>1199</v>
      </c>
      <c r="C713" t="s">
        <v>1192</v>
      </c>
      <c r="D713" t="s">
        <v>1205</v>
      </c>
      <c r="E713" t="s">
        <v>67</v>
      </c>
      <c r="G713" t="s">
        <v>1205</v>
      </c>
      <c r="H713">
        <v>0</v>
      </c>
      <c r="I713">
        <f t="shared" si="92"/>
        <v>93.5</v>
      </c>
      <c r="J713" s="4">
        <f t="shared" si="91"/>
        <v>0</v>
      </c>
      <c r="K713" t="s">
        <v>741</v>
      </c>
      <c r="L713" s="1">
        <v>43102</v>
      </c>
      <c r="M713" s="1">
        <v>43463</v>
      </c>
      <c r="N713" t="s">
        <v>1135</v>
      </c>
      <c r="O713" t="s">
        <v>355</v>
      </c>
    </row>
    <row r="714" spans="1:15" x14ac:dyDescent="0.25">
      <c r="A714" t="s">
        <v>1177</v>
      </c>
      <c r="B714" t="s">
        <v>1200</v>
      </c>
      <c r="C714" t="s">
        <v>1189</v>
      </c>
      <c r="D714" t="s">
        <v>1206</v>
      </c>
      <c r="E714" t="s">
        <v>47</v>
      </c>
      <c r="G714" t="s">
        <v>1207</v>
      </c>
      <c r="H714">
        <f>SUMIF(C:C,B714,H:H)</f>
        <v>0</v>
      </c>
      <c r="I714" s="5">
        <f>IF(H714&gt;0,J714/H714,0)</f>
        <v>0</v>
      </c>
      <c r="J714" s="4">
        <f t="shared" si="91"/>
        <v>0</v>
      </c>
      <c r="K714" t="s">
        <v>353</v>
      </c>
      <c r="L714" s="1">
        <v>43102</v>
      </c>
      <c r="M714" s="1">
        <v>43463</v>
      </c>
      <c r="O714" t="s">
        <v>355</v>
      </c>
    </row>
    <row r="715" spans="1:15" x14ac:dyDescent="0.25">
      <c r="A715" t="s">
        <v>1177</v>
      </c>
      <c r="B715" t="s">
        <v>1208</v>
      </c>
      <c r="C715" t="s">
        <v>1200</v>
      </c>
      <c r="D715" t="s">
        <v>1213</v>
      </c>
      <c r="E715" t="s">
        <v>67</v>
      </c>
      <c r="G715" t="s">
        <v>1213</v>
      </c>
      <c r="H715">
        <v>0</v>
      </c>
      <c r="I715">
        <f t="shared" ref="I715:I719" si="93">SUMIF(USKURZZS,N715,USRATES)</f>
        <v>93.5</v>
      </c>
      <c r="J715" s="4">
        <f t="shared" si="91"/>
        <v>0</v>
      </c>
      <c r="K715" t="s">
        <v>741</v>
      </c>
      <c r="L715" s="1">
        <v>43102</v>
      </c>
      <c r="M715" s="1">
        <v>43463</v>
      </c>
      <c r="N715" t="s">
        <v>1137</v>
      </c>
      <c r="O715" t="s">
        <v>355</v>
      </c>
    </row>
    <row r="716" spans="1:15" x14ac:dyDescent="0.25">
      <c r="A716" t="s">
        <v>1177</v>
      </c>
      <c r="B716" t="s">
        <v>1209</v>
      </c>
      <c r="C716" t="s">
        <v>1200</v>
      </c>
      <c r="D716" t="s">
        <v>1214</v>
      </c>
      <c r="E716" t="s">
        <v>67</v>
      </c>
      <c r="G716" t="s">
        <v>1214</v>
      </c>
      <c r="H716">
        <v>0</v>
      </c>
      <c r="I716">
        <f t="shared" si="93"/>
        <v>93.5</v>
      </c>
      <c r="J716" s="4">
        <f t="shared" si="91"/>
        <v>0</v>
      </c>
      <c r="K716" t="s">
        <v>741</v>
      </c>
      <c r="L716" s="1">
        <v>43102</v>
      </c>
      <c r="M716" s="1">
        <v>43463</v>
      </c>
      <c r="N716" t="s">
        <v>1136</v>
      </c>
      <c r="O716" t="s">
        <v>355</v>
      </c>
    </row>
    <row r="717" spans="1:15" x14ac:dyDescent="0.25">
      <c r="A717" t="s">
        <v>1177</v>
      </c>
      <c r="B717" t="s">
        <v>1210</v>
      </c>
      <c r="C717" t="s">
        <v>1200</v>
      </c>
      <c r="D717" t="s">
        <v>1215</v>
      </c>
      <c r="E717" t="s">
        <v>67</v>
      </c>
      <c r="G717" t="s">
        <v>1215</v>
      </c>
      <c r="H717">
        <v>0</v>
      </c>
      <c r="I717">
        <f t="shared" si="93"/>
        <v>74.2</v>
      </c>
      <c r="J717" s="4">
        <f t="shared" si="91"/>
        <v>0</v>
      </c>
      <c r="K717" t="s">
        <v>741</v>
      </c>
      <c r="L717" s="1">
        <v>43102</v>
      </c>
      <c r="M717" s="1">
        <v>43463</v>
      </c>
      <c r="N717" t="s">
        <v>1138</v>
      </c>
      <c r="O717" t="s">
        <v>355</v>
      </c>
    </row>
    <row r="718" spans="1:15" x14ac:dyDescent="0.25">
      <c r="A718" t="s">
        <v>1177</v>
      </c>
      <c r="B718" t="s">
        <v>1211</v>
      </c>
      <c r="C718" t="s">
        <v>1200</v>
      </c>
      <c r="D718" t="s">
        <v>1216</v>
      </c>
      <c r="E718" t="s">
        <v>67</v>
      </c>
      <c r="G718" t="s">
        <v>1216</v>
      </c>
      <c r="H718">
        <v>0</v>
      </c>
      <c r="I718">
        <f t="shared" si="93"/>
        <v>74.2</v>
      </c>
      <c r="J718" s="4">
        <f t="shared" si="91"/>
        <v>0</v>
      </c>
      <c r="K718" t="s">
        <v>741</v>
      </c>
      <c r="L718" s="1">
        <v>43102</v>
      </c>
      <c r="M718" s="1">
        <v>43463</v>
      </c>
      <c r="N718" t="s">
        <v>1139</v>
      </c>
      <c r="O718" t="s">
        <v>355</v>
      </c>
    </row>
    <row r="719" spans="1:15" x14ac:dyDescent="0.25">
      <c r="A719" t="s">
        <v>1177</v>
      </c>
      <c r="B719" t="s">
        <v>1212</v>
      </c>
      <c r="C719" t="s">
        <v>1200</v>
      </c>
      <c r="D719" t="s">
        <v>1217</v>
      </c>
      <c r="E719" t="s">
        <v>67</v>
      </c>
      <c r="G719" t="s">
        <v>1217</v>
      </c>
      <c r="H719">
        <v>0</v>
      </c>
      <c r="I719">
        <f t="shared" si="93"/>
        <v>93.5</v>
      </c>
      <c r="J719" s="4">
        <f t="shared" si="91"/>
        <v>0</v>
      </c>
      <c r="K719" t="s">
        <v>741</v>
      </c>
      <c r="L719" s="1">
        <v>43102</v>
      </c>
      <c r="M719" s="1">
        <v>43463</v>
      </c>
      <c r="N719" t="s">
        <v>1135</v>
      </c>
      <c r="O719" t="s">
        <v>355</v>
      </c>
    </row>
    <row r="720" spans="1:15" x14ac:dyDescent="0.25">
      <c r="A720" t="s">
        <v>512</v>
      </c>
      <c r="B720" t="s">
        <v>512</v>
      </c>
      <c r="D720" t="s">
        <v>513</v>
      </c>
      <c r="E720" t="s">
        <v>51</v>
      </c>
      <c r="G720" s="3" t="s">
        <v>573</v>
      </c>
      <c r="H720">
        <f>SUMIF(C:C,B720,H:H)</f>
        <v>1911</v>
      </c>
      <c r="I720" s="5">
        <f>IF(H720&gt;0,J720/H720,0)</f>
        <v>100.2232339089482</v>
      </c>
      <c r="J720">
        <f>SUMIF(C:C,B720,J:J)</f>
        <v>191526.6</v>
      </c>
      <c r="K720" t="s">
        <v>353</v>
      </c>
      <c r="L720" s="1">
        <v>42598</v>
      </c>
      <c r="M720" s="1">
        <v>42916</v>
      </c>
      <c r="O720" t="s">
        <v>355</v>
      </c>
    </row>
    <row r="721" spans="1:15" x14ac:dyDescent="0.25">
      <c r="A721" t="s">
        <v>512</v>
      </c>
      <c r="B721" t="s">
        <v>627</v>
      </c>
      <c r="C721" t="s">
        <v>512</v>
      </c>
      <c r="D721" t="s">
        <v>628</v>
      </c>
      <c r="E721" t="s">
        <v>16</v>
      </c>
      <c r="F721" t="s">
        <v>623</v>
      </c>
      <c r="G721" s="3" t="s">
        <v>629</v>
      </c>
      <c r="H721">
        <f>SUMIF(C:C,B721,H:H)</f>
        <v>681</v>
      </c>
      <c r="I721" s="5">
        <f>IF(H721&gt;0,J721/H721,0)</f>
        <v>91.633039647577093</v>
      </c>
      <c r="J721">
        <f>SUMIF(C:C,B721,J:J)</f>
        <v>62402.1</v>
      </c>
      <c r="K721" t="s">
        <v>353</v>
      </c>
      <c r="L721" s="1">
        <v>42598</v>
      </c>
      <c r="M721" s="1">
        <v>42735</v>
      </c>
      <c r="O721" t="s">
        <v>355</v>
      </c>
    </row>
    <row r="722" spans="1:15" x14ac:dyDescent="0.25">
      <c r="A722" t="s">
        <v>512</v>
      </c>
      <c r="B722" t="s">
        <v>597</v>
      </c>
      <c r="C722" t="s">
        <v>627</v>
      </c>
      <c r="D722" t="s">
        <v>594</v>
      </c>
      <c r="E722" t="s">
        <v>47</v>
      </c>
      <c r="F722" t="s">
        <v>623</v>
      </c>
      <c r="G722" s="3" t="s">
        <v>620</v>
      </c>
      <c r="H722">
        <f>SUMIF(C:C,B722,H:H)</f>
        <v>154</v>
      </c>
      <c r="I722" s="5">
        <f>IF(H722&gt;0,J722/H722,0)</f>
        <v>81.749350649350646</v>
      </c>
      <c r="J722">
        <f>SUMIF(C:C,B722,J:J)</f>
        <v>12589.4</v>
      </c>
      <c r="K722" t="s">
        <v>353</v>
      </c>
      <c r="L722" s="1">
        <v>42598</v>
      </c>
      <c r="M722" s="1">
        <v>42735</v>
      </c>
      <c r="O722" t="s">
        <v>355</v>
      </c>
    </row>
    <row r="723" spans="1:15" x14ac:dyDescent="0.25">
      <c r="A723" t="s">
        <v>512</v>
      </c>
      <c r="B723" t="s">
        <v>598</v>
      </c>
      <c r="C723" t="s">
        <v>597</v>
      </c>
      <c r="D723" t="s">
        <v>595</v>
      </c>
      <c r="E723" t="s">
        <v>67</v>
      </c>
      <c r="F723" t="s">
        <v>623</v>
      </c>
      <c r="G723" s="3" t="s">
        <v>620</v>
      </c>
      <c r="H723">
        <v>96</v>
      </c>
      <c r="I723">
        <f t="shared" ref="I723:I732" si="94">SUMIF(USKURZZS,N723,USRATES)</f>
        <v>93.5</v>
      </c>
      <c r="J723">
        <f>H723*I723</f>
        <v>8976</v>
      </c>
      <c r="K723" t="s">
        <v>19</v>
      </c>
      <c r="L723" s="1">
        <v>42598</v>
      </c>
      <c r="M723" s="1">
        <v>42735</v>
      </c>
      <c r="N723" t="s">
        <v>20</v>
      </c>
      <c r="O723" t="s">
        <v>355</v>
      </c>
    </row>
    <row r="724" spans="1:15" x14ac:dyDescent="0.25">
      <c r="A724" t="s">
        <v>512</v>
      </c>
      <c r="B724" t="s">
        <v>599</v>
      </c>
      <c r="C724" t="s">
        <v>597</v>
      </c>
      <c r="D724" t="s">
        <v>596</v>
      </c>
      <c r="E724" t="s">
        <v>67</v>
      </c>
      <c r="F724" t="s">
        <v>623</v>
      </c>
      <c r="G724" s="3" t="s">
        <v>620</v>
      </c>
      <c r="H724">
        <v>58</v>
      </c>
      <c r="I724">
        <f t="shared" si="94"/>
        <v>62.3</v>
      </c>
      <c r="J724">
        <f>H724*I724</f>
        <v>3613.3999999999996</v>
      </c>
      <c r="K724" t="s">
        <v>19</v>
      </c>
      <c r="L724" s="1">
        <v>42598</v>
      </c>
      <c r="M724" s="1">
        <v>42735</v>
      </c>
      <c r="N724" t="s">
        <v>574</v>
      </c>
      <c r="O724" t="s">
        <v>355</v>
      </c>
    </row>
    <row r="725" spans="1:15" x14ac:dyDescent="0.25">
      <c r="A725" t="s">
        <v>512</v>
      </c>
      <c r="B725" t="s">
        <v>592</v>
      </c>
      <c r="C725" t="s">
        <v>627</v>
      </c>
      <c r="D725" t="s">
        <v>593</v>
      </c>
      <c r="E725" t="s">
        <v>47</v>
      </c>
      <c r="F725" t="s">
        <v>623</v>
      </c>
      <c r="G725" s="3" t="s">
        <v>624</v>
      </c>
      <c r="H725">
        <f>SUMIF(C:C,B725,H:H)</f>
        <v>527</v>
      </c>
      <c r="I725" s="5">
        <f>IF(H725&gt;0,J725/H725,0)</f>
        <v>94.521252371916503</v>
      </c>
      <c r="J725">
        <f>SUMIF(C:C,B725,J:J)</f>
        <v>49812.7</v>
      </c>
      <c r="K725" t="s">
        <v>353</v>
      </c>
      <c r="L725" s="1">
        <v>42598</v>
      </c>
      <c r="M725" s="1">
        <v>42735</v>
      </c>
      <c r="O725" t="s">
        <v>355</v>
      </c>
    </row>
    <row r="726" spans="1:15" x14ac:dyDescent="0.25">
      <c r="A726" t="s">
        <v>512</v>
      </c>
      <c r="B726" t="s">
        <v>600</v>
      </c>
      <c r="C726" t="s">
        <v>592</v>
      </c>
      <c r="D726" t="s">
        <v>607</v>
      </c>
      <c r="E726" t="s">
        <v>67</v>
      </c>
      <c r="F726" t="s">
        <v>623</v>
      </c>
      <c r="G726" s="3" t="s">
        <v>624</v>
      </c>
      <c r="H726">
        <v>94</v>
      </c>
      <c r="I726">
        <f t="shared" si="94"/>
        <v>93.5</v>
      </c>
      <c r="J726">
        <f t="shared" ref="J726:J732" si="95">H726*I726</f>
        <v>8789</v>
      </c>
      <c r="K726" t="s">
        <v>19</v>
      </c>
      <c r="L726" s="1">
        <v>42598</v>
      </c>
      <c r="M726" s="1">
        <v>42735</v>
      </c>
      <c r="N726" t="s">
        <v>20</v>
      </c>
      <c r="O726" t="s">
        <v>355</v>
      </c>
    </row>
    <row r="727" spans="1:15" x14ac:dyDescent="0.25">
      <c r="A727" t="s">
        <v>512</v>
      </c>
      <c r="B727" t="s">
        <v>601</v>
      </c>
      <c r="C727" t="s">
        <v>592</v>
      </c>
      <c r="D727" t="s">
        <v>608</v>
      </c>
      <c r="E727" t="s">
        <v>67</v>
      </c>
      <c r="F727" t="s">
        <v>623</v>
      </c>
      <c r="G727" s="3" t="s">
        <v>624</v>
      </c>
      <c r="H727">
        <v>79</v>
      </c>
      <c r="I727">
        <f t="shared" si="94"/>
        <v>62.3</v>
      </c>
      <c r="J727">
        <f t="shared" si="95"/>
        <v>4921.7</v>
      </c>
      <c r="K727" t="s">
        <v>19</v>
      </c>
      <c r="L727" s="1">
        <v>42598</v>
      </c>
      <c r="M727" s="1">
        <v>42735</v>
      </c>
      <c r="N727" t="s">
        <v>574</v>
      </c>
      <c r="O727" t="s">
        <v>355</v>
      </c>
    </row>
    <row r="728" spans="1:15" x14ac:dyDescent="0.25">
      <c r="A728" t="s">
        <v>512</v>
      </c>
      <c r="B728" t="s">
        <v>602</v>
      </c>
      <c r="C728" t="s">
        <v>592</v>
      </c>
      <c r="D728" t="s">
        <v>609</v>
      </c>
      <c r="E728" t="s">
        <v>67</v>
      </c>
      <c r="F728" t="s">
        <v>623</v>
      </c>
      <c r="G728" s="3" t="s">
        <v>624</v>
      </c>
      <c r="H728">
        <v>0</v>
      </c>
      <c r="I728">
        <f t="shared" si="94"/>
        <v>110</v>
      </c>
      <c r="J728">
        <f t="shared" si="95"/>
        <v>0</v>
      </c>
      <c r="K728" t="s">
        <v>19</v>
      </c>
      <c r="L728" s="1">
        <v>42598</v>
      </c>
      <c r="M728" s="1">
        <v>42735</v>
      </c>
      <c r="N728" t="s">
        <v>575</v>
      </c>
      <c r="O728" t="s">
        <v>355</v>
      </c>
    </row>
    <row r="729" spans="1:15" x14ac:dyDescent="0.25">
      <c r="A729" t="s">
        <v>512</v>
      </c>
      <c r="B729" t="s">
        <v>603</v>
      </c>
      <c r="C729" t="s">
        <v>592</v>
      </c>
      <c r="D729" t="s">
        <v>610</v>
      </c>
      <c r="E729" t="s">
        <v>67</v>
      </c>
      <c r="F729" t="s">
        <v>623</v>
      </c>
      <c r="G729" s="3" t="s">
        <v>624</v>
      </c>
      <c r="H729">
        <v>182</v>
      </c>
      <c r="I729">
        <f t="shared" si="94"/>
        <v>110</v>
      </c>
      <c r="J729">
        <f t="shared" si="95"/>
        <v>20020</v>
      </c>
      <c r="K729" t="s">
        <v>19</v>
      </c>
      <c r="L729" s="1">
        <v>42598</v>
      </c>
      <c r="M729" s="1">
        <v>42735</v>
      </c>
      <c r="N729" t="s">
        <v>576</v>
      </c>
      <c r="O729" t="s">
        <v>355</v>
      </c>
    </row>
    <row r="730" spans="1:15" x14ac:dyDescent="0.25">
      <c r="A730" t="s">
        <v>512</v>
      </c>
      <c r="B730" t="s">
        <v>604</v>
      </c>
      <c r="C730" t="s">
        <v>592</v>
      </c>
      <c r="D730" t="s">
        <v>611</v>
      </c>
      <c r="E730" t="s">
        <v>67</v>
      </c>
      <c r="F730" t="s">
        <v>623</v>
      </c>
      <c r="G730" s="3" t="s">
        <v>624</v>
      </c>
      <c r="H730">
        <v>0</v>
      </c>
      <c r="I730">
        <f t="shared" si="94"/>
        <v>62.3</v>
      </c>
      <c r="J730">
        <f t="shared" si="95"/>
        <v>0</v>
      </c>
      <c r="K730" t="s">
        <v>19</v>
      </c>
      <c r="L730" s="1">
        <v>42598</v>
      </c>
      <c r="M730" s="1">
        <v>42735</v>
      </c>
      <c r="N730" t="s">
        <v>590</v>
      </c>
      <c r="O730" t="s">
        <v>355</v>
      </c>
    </row>
    <row r="731" spans="1:15" x14ac:dyDescent="0.25">
      <c r="A731" t="s">
        <v>512</v>
      </c>
      <c r="B731" t="s">
        <v>605</v>
      </c>
      <c r="C731" t="s">
        <v>592</v>
      </c>
      <c r="D731" t="s">
        <v>612</v>
      </c>
      <c r="E731" t="s">
        <v>67</v>
      </c>
      <c r="F731" t="s">
        <v>623</v>
      </c>
      <c r="G731" s="3" t="s">
        <v>624</v>
      </c>
      <c r="H731">
        <v>0</v>
      </c>
      <c r="I731">
        <f t="shared" si="94"/>
        <v>74.2</v>
      </c>
      <c r="J731">
        <f t="shared" si="95"/>
        <v>0</v>
      </c>
      <c r="K731" t="s">
        <v>19</v>
      </c>
      <c r="L731" s="1">
        <v>42598</v>
      </c>
      <c r="M731" s="1">
        <v>42735</v>
      </c>
      <c r="N731" t="s">
        <v>589</v>
      </c>
      <c r="O731" t="s">
        <v>355</v>
      </c>
    </row>
    <row r="732" spans="1:15" x14ac:dyDescent="0.25">
      <c r="A732" t="s">
        <v>512</v>
      </c>
      <c r="B732" t="s">
        <v>606</v>
      </c>
      <c r="C732" t="s">
        <v>592</v>
      </c>
      <c r="D732" t="s">
        <v>613</v>
      </c>
      <c r="E732" t="s">
        <v>67</v>
      </c>
      <c r="F732" t="s">
        <v>623</v>
      </c>
      <c r="G732" s="3" t="s">
        <v>624</v>
      </c>
      <c r="H732">
        <v>172</v>
      </c>
      <c r="I732">
        <f t="shared" si="94"/>
        <v>93.5</v>
      </c>
      <c r="J732">
        <f t="shared" si="95"/>
        <v>16082</v>
      </c>
      <c r="K732" t="s">
        <v>19</v>
      </c>
      <c r="L732" s="1">
        <v>42598</v>
      </c>
      <c r="M732" s="1">
        <v>42735</v>
      </c>
      <c r="N732" t="s">
        <v>588</v>
      </c>
      <c r="O732" t="s">
        <v>355</v>
      </c>
    </row>
    <row r="733" spans="1:15" x14ac:dyDescent="0.25">
      <c r="A733" t="s">
        <v>512</v>
      </c>
      <c r="B733" t="s">
        <v>625</v>
      </c>
      <c r="C733" t="s">
        <v>512</v>
      </c>
      <c r="D733" t="s">
        <v>626</v>
      </c>
      <c r="E733" t="s">
        <v>16</v>
      </c>
      <c r="F733" t="s">
        <v>514</v>
      </c>
      <c r="G733" s="3" t="s">
        <v>631</v>
      </c>
      <c r="H733">
        <f>SUMIF(C:C,B733,H:H)</f>
        <v>1230</v>
      </c>
      <c r="I733" s="5">
        <f>IF(H733&gt;0,J733/H733,0)</f>
        <v>104.97926829268295</v>
      </c>
      <c r="J733">
        <f>SUMIF(C:C,B733,J:J)</f>
        <v>129124.50000000001</v>
      </c>
      <c r="K733" t="s">
        <v>353</v>
      </c>
      <c r="L733" s="1">
        <v>42736</v>
      </c>
      <c r="M733" s="1">
        <v>42916</v>
      </c>
      <c r="O733" t="s">
        <v>355</v>
      </c>
    </row>
    <row r="734" spans="1:15" x14ac:dyDescent="0.25">
      <c r="A734" t="s">
        <v>512</v>
      </c>
      <c r="B734" t="s">
        <v>614</v>
      </c>
      <c r="C734" t="s">
        <v>625</v>
      </c>
      <c r="D734" t="s">
        <v>617</v>
      </c>
      <c r="E734" t="s">
        <v>47</v>
      </c>
      <c r="F734" t="s">
        <v>632</v>
      </c>
      <c r="G734" s="3" t="s">
        <v>621</v>
      </c>
      <c r="H734">
        <f>SUMIF(C:C,B734,H:H)</f>
        <v>78</v>
      </c>
      <c r="I734" s="5">
        <f>IF(H734&gt;0,J734/H734,0)</f>
        <v>83.100000000000009</v>
      </c>
      <c r="J734">
        <f>SUMIF(C:C,B734,J:J)</f>
        <v>6481.8</v>
      </c>
      <c r="K734" t="s">
        <v>353</v>
      </c>
      <c r="L734" s="1">
        <v>42736</v>
      </c>
      <c r="M734" s="1">
        <v>42916</v>
      </c>
      <c r="O734" t="s">
        <v>355</v>
      </c>
    </row>
    <row r="735" spans="1:15" x14ac:dyDescent="0.25">
      <c r="A735" t="s">
        <v>512</v>
      </c>
      <c r="B735" t="s">
        <v>615</v>
      </c>
      <c r="C735" t="s">
        <v>614</v>
      </c>
      <c r="D735" t="s">
        <v>618</v>
      </c>
      <c r="E735" t="s">
        <v>67</v>
      </c>
      <c r="F735" t="s">
        <v>632</v>
      </c>
      <c r="G735" s="3" t="s">
        <v>621</v>
      </c>
      <c r="H735">
        <v>52</v>
      </c>
      <c r="I735">
        <f>SUMIF(USKURZZS,N735,USRATES)</f>
        <v>93.5</v>
      </c>
      <c r="J735">
        <f>H735*I735</f>
        <v>4862</v>
      </c>
      <c r="K735" t="s">
        <v>19</v>
      </c>
      <c r="L735" s="1">
        <v>42736</v>
      </c>
      <c r="M735" s="1">
        <v>42916</v>
      </c>
      <c r="N735" t="s">
        <v>20</v>
      </c>
      <c r="O735" t="s">
        <v>637</v>
      </c>
    </row>
    <row r="736" spans="1:15" x14ac:dyDescent="0.25">
      <c r="A736" t="s">
        <v>512</v>
      </c>
      <c r="B736" t="s">
        <v>616</v>
      </c>
      <c r="C736" t="s">
        <v>614</v>
      </c>
      <c r="D736" t="s">
        <v>619</v>
      </c>
      <c r="E736" t="s">
        <v>67</v>
      </c>
      <c r="F736" t="s">
        <v>632</v>
      </c>
      <c r="G736" s="3" t="s">
        <v>621</v>
      </c>
      <c r="H736">
        <v>26</v>
      </c>
      <c r="I736">
        <f>SUMIF(USKURZZS,N736,USRATES)</f>
        <v>62.3</v>
      </c>
      <c r="J736">
        <f>H736*I736</f>
        <v>1619.8</v>
      </c>
      <c r="K736" t="s">
        <v>19</v>
      </c>
      <c r="L736" s="1">
        <v>42736</v>
      </c>
      <c r="M736" s="1">
        <v>42916</v>
      </c>
      <c r="N736" t="s">
        <v>574</v>
      </c>
      <c r="O736" t="s">
        <v>638</v>
      </c>
    </row>
    <row r="737" spans="1:15" x14ac:dyDescent="0.25">
      <c r="A737" t="s">
        <v>512</v>
      </c>
      <c r="B737" t="s">
        <v>515</v>
      </c>
      <c r="C737" t="s">
        <v>625</v>
      </c>
      <c r="D737" t="s">
        <v>516</v>
      </c>
      <c r="E737" t="s">
        <v>47</v>
      </c>
      <c r="F737" t="s">
        <v>633</v>
      </c>
      <c r="G737" s="3" t="s">
        <v>577</v>
      </c>
      <c r="H737">
        <f>SUMIF(C:C,B737,H:H)</f>
        <v>276</v>
      </c>
      <c r="I737" s="5">
        <f>IF(H737&gt;0,J737/H737,0)</f>
        <v>126.23369565217391</v>
      </c>
      <c r="J737">
        <f>SUMIF(C:C,B737,J:J)</f>
        <v>34840.5</v>
      </c>
      <c r="K737" t="s">
        <v>353</v>
      </c>
      <c r="L737" s="1">
        <v>42736</v>
      </c>
      <c r="M737" s="1">
        <v>42916</v>
      </c>
      <c r="O737" t="s">
        <v>355</v>
      </c>
    </row>
    <row r="738" spans="1:15" x14ac:dyDescent="0.25">
      <c r="A738" t="s">
        <v>512</v>
      </c>
      <c r="B738" t="s">
        <v>517</v>
      </c>
      <c r="C738" t="s">
        <v>515</v>
      </c>
      <c r="D738" t="s">
        <v>546</v>
      </c>
      <c r="E738" t="s">
        <v>67</v>
      </c>
      <c r="F738" t="s">
        <v>633</v>
      </c>
      <c r="G738" s="3" t="s">
        <v>577</v>
      </c>
      <c r="H738">
        <v>31</v>
      </c>
      <c r="I738">
        <f t="shared" ref="I738:I744" si="96">SUMIF(USKURZZS,N738,USRATES)</f>
        <v>93.5</v>
      </c>
      <c r="J738">
        <f>H726*I738</f>
        <v>8789</v>
      </c>
      <c r="K738" t="s">
        <v>19</v>
      </c>
      <c r="L738" s="1">
        <v>42736</v>
      </c>
      <c r="M738" s="1">
        <v>42916</v>
      </c>
      <c r="N738" t="s">
        <v>20</v>
      </c>
      <c r="O738" t="s">
        <v>639</v>
      </c>
    </row>
    <row r="739" spans="1:15" x14ac:dyDescent="0.25">
      <c r="A739" t="s">
        <v>512</v>
      </c>
      <c r="B739" t="s">
        <v>571</v>
      </c>
      <c r="C739" t="s">
        <v>515</v>
      </c>
      <c r="D739" t="s">
        <v>572</v>
      </c>
      <c r="E739" t="s">
        <v>67</v>
      </c>
      <c r="F739" t="s">
        <v>633</v>
      </c>
      <c r="G739" s="3" t="s">
        <v>577</v>
      </c>
      <c r="H739">
        <v>5</v>
      </c>
      <c r="I739">
        <f t="shared" si="96"/>
        <v>62.3</v>
      </c>
      <c r="J739">
        <f t="shared" ref="J739:J744" si="97">H739*I739</f>
        <v>311.5</v>
      </c>
      <c r="K739" t="s">
        <v>19</v>
      </c>
      <c r="L739" s="1">
        <v>42736</v>
      </c>
      <c r="M739" s="1">
        <v>42916</v>
      </c>
      <c r="N739" t="s">
        <v>574</v>
      </c>
      <c r="O739" t="s">
        <v>640</v>
      </c>
    </row>
    <row r="740" spans="1:15" x14ac:dyDescent="0.25">
      <c r="A740" t="s">
        <v>512</v>
      </c>
      <c r="B740" t="s">
        <v>518</v>
      </c>
      <c r="C740" t="s">
        <v>515</v>
      </c>
      <c r="D740" t="s">
        <v>547</v>
      </c>
      <c r="E740" t="s">
        <v>67</v>
      </c>
      <c r="F740" t="s">
        <v>633</v>
      </c>
      <c r="G740" s="3" t="s">
        <v>577</v>
      </c>
      <c r="H740">
        <v>0</v>
      </c>
      <c r="I740">
        <f t="shared" si="96"/>
        <v>110</v>
      </c>
      <c r="J740">
        <f t="shared" si="97"/>
        <v>0</v>
      </c>
      <c r="K740" t="s">
        <v>19</v>
      </c>
      <c r="L740" s="1">
        <v>42736</v>
      </c>
      <c r="M740" s="1">
        <v>42916</v>
      </c>
      <c r="N740" t="s">
        <v>575</v>
      </c>
      <c r="O740" t="s">
        <v>641</v>
      </c>
    </row>
    <row r="741" spans="1:15" x14ac:dyDescent="0.25">
      <c r="A741" t="s">
        <v>512</v>
      </c>
      <c r="B741" t="s">
        <v>519</v>
      </c>
      <c r="C741" t="s">
        <v>515</v>
      </c>
      <c r="D741" t="s">
        <v>548</v>
      </c>
      <c r="E741" t="s">
        <v>67</v>
      </c>
      <c r="F741" t="s">
        <v>633</v>
      </c>
      <c r="G741" s="3" t="s">
        <v>577</v>
      </c>
      <c r="H741">
        <v>200</v>
      </c>
      <c r="I741">
        <f t="shared" si="96"/>
        <v>110</v>
      </c>
      <c r="J741">
        <f t="shared" si="97"/>
        <v>22000</v>
      </c>
      <c r="K741" t="s">
        <v>19</v>
      </c>
      <c r="L741" s="1">
        <v>42736</v>
      </c>
      <c r="M741" s="1">
        <v>42916</v>
      </c>
      <c r="N741" t="s">
        <v>576</v>
      </c>
      <c r="O741" t="s">
        <v>642</v>
      </c>
    </row>
    <row r="742" spans="1:15" x14ac:dyDescent="0.25">
      <c r="A742" t="s">
        <v>512</v>
      </c>
      <c r="B742" t="s">
        <v>543</v>
      </c>
      <c r="C742" t="s">
        <v>515</v>
      </c>
      <c r="D742" t="s">
        <v>549</v>
      </c>
      <c r="E742" t="s">
        <v>67</v>
      </c>
      <c r="F742" t="s">
        <v>633</v>
      </c>
      <c r="G742" s="3" t="s">
        <v>577</v>
      </c>
      <c r="H742">
        <v>0</v>
      </c>
      <c r="I742">
        <f t="shared" si="96"/>
        <v>62.3</v>
      </c>
      <c r="J742">
        <f t="shared" si="97"/>
        <v>0</v>
      </c>
      <c r="K742" t="s">
        <v>19</v>
      </c>
      <c r="L742" s="1">
        <v>42736</v>
      </c>
      <c r="M742" s="1">
        <v>42916</v>
      </c>
      <c r="N742" t="s">
        <v>590</v>
      </c>
      <c r="O742" t="s">
        <v>641</v>
      </c>
    </row>
    <row r="743" spans="1:15" x14ac:dyDescent="0.25">
      <c r="A743" t="s">
        <v>512</v>
      </c>
      <c r="B743" t="s">
        <v>544</v>
      </c>
      <c r="C743" t="s">
        <v>515</v>
      </c>
      <c r="D743" t="s">
        <v>550</v>
      </c>
      <c r="E743" t="s">
        <v>67</v>
      </c>
      <c r="F743" t="s">
        <v>633</v>
      </c>
      <c r="G743" s="3" t="s">
        <v>577</v>
      </c>
      <c r="H743">
        <v>0</v>
      </c>
      <c r="I743">
        <f t="shared" si="96"/>
        <v>74.2</v>
      </c>
      <c r="J743">
        <f t="shared" si="97"/>
        <v>0</v>
      </c>
      <c r="K743" t="s">
        <v>19</v>
      </c>
      <c r="L743" s="1">
        <v>42736</v>
      </c>
      <c r="M743" s="1">
        <v>42916</v>
      </c>
      <c r="N743" t="s">
        <v>589</v>
      </c>
      <c r="O743" t="s">
        <v>641</v>
      </c>
    </row>
    <row r="744" spans="1:15" x14ac:dyDescent="0.25">
      <c r="A744" t="s">
        <v>512</v>
      </c>
      <c r="B744" t="s">
        <v>545</v>
      </c>
      <c r="C744" t="s">
        <v>515</v>
      </c>
      <c r="D744" t="s">
        <v>551</v>
      </c>
      <c r="E744" t="s">
        <v>67</v>
      </c>
      <c r="F744" t="s">
        <v>633</v>
      </c>
      <c r="G744" s="3" t="s">
        <v>577</v>
      </c>
      <c r="H744">
        <v>40</v>
      </c>
      <c r="I744">
        <f t="shared" si="96"/>
        <v>93.5</v>
      </c>
      <c r="J744">
        <f t="shared" si="97"/>
        <v>3740</v>
      </c>
      <c r="K744" t="s">
        <v>19</v>
      </c>
      <c r="L744" s="1">
        <v>42736</v>
      </c>
      <c r="M744" s="1">
        <v>42916</v>
      </c>
      <c r="N744" t="s">
        <v>588</v>
      </c>
      <c r="O744" t="s">
        <v>643</v>
      </c>
    </row>
    <row r="745" spans="1:15" x14ac:dyDescent="0.25">
      <c r="A745" t="s">
        <v>512</v>
      </c>
      <c r="B745" t="s">
        <v>520</v>
      </c>
      <c r="C745" t="s">
        <v>625</v>
      </c>
      <c r="D745" t="s">
        <v>521</v>
      </c>
      <c r="E745" t="s">
        <v>47</v>
      </c>
      <c r="F745" t="s">
        <v>634</v>
      </c>
      <c r="G745" s="3" t="s">
        <v>630</v>
      </c>
      <c r="H745">
        <f>SUMIF(C:C,B745,H:H)</f>
        <v>513</v>
      </c>
      <c r="I745" s="5">
        <f>IF(H745&gt;0,J745/H745,0)</f>
        <v>102.35847953216374</v>
      </c>
      <c r="J745">
        <f>SUMIF(C:C,B745,J:J)</f>
        <v>52509.9</v>
      </c>
      <c r="K745" t="s">
        <v>353</v>
      </c>
      <c r="L745" s="1">
        <v>42736</v>
      </c>
      <c r="M745" s="1">
        <v>42916</v>
      </c>
      <c r="O745" t="s">
        <v>355</v>
      </c>
    </row>
    <row r="746" spans="1:15" x14ac:dyDescent="0.25">
      <c r="A746" t="s">
        <v>512</v>
      </c>
      <c r="B746" t="s">
        <v>522</v>
      </c>
      <c r="C746" t="s">
        <v>520</v>
      </c>
      <c r="D746" t="s">
        <v>564</v>
      </c>
      <c r="E746" t="s">
        <v>67</v>
      </c>
      <c r="F746" t="s">
        <v>634</v>
      </c>
      <c r="G746" s="3" t="s">
        <v>630</v>
      </c>
      <c r="H746">
        <v>40</v>
      </c>
      <c r="I746">
        <f t="shared" ref="I746:I751" si="98">SUMIF(USKURZZS,N746,USRATES)</f>
        <v>93.5</v>
      </c>
      <c r="J746">
        <f t="shared" ref="J746:J751" si="99">H746*I746</f>
        <v>3740</v>
      </c>
      <c r="K746" t="s">
        <v>19</v>
      </c>
      <c r="L746" s="1">
        <v>42736</v>
      </c>
      <c r="M746" s="1">
        <v>42916</v>
      </c>
      <c r="N746" t="s">
        <v>20</v>
      </c>
      <c r="O746" t="s">
        <v>644</v>
      </c>
    </row>
    <row r="747" spans="1:15" x14ac:dyDescent="0.25">
      <c r="A747" t="s">
        <v>512</v>
      </c>
      <c r="B747" t="s">
        <v>566</v>
      </c>
      <c r="C747" t="s">
        <v>520</v>
      </c>
      <c r="D747" t="s">
        <v>567</v>
      </c>
      <c r="E747" t="s">
        <v>67</v>
      </c>
      <c r="F747" t="s">
        <v>634</v>
      </c>
      <c r="G747" s="3" t="s">
        <v>630</v>
      </c>
      <c r="H747">
        <v>13</v>
      </c>
      <c r="I747">
        <f t="shared" si="98"/>
        <v>62.3</v>
      </c>
      <c r="J747">
        <f t="shared" si="99"/>
        <v>809.9</v>
      </c>
      <c r="K747" t="s">
        <v>19</v>
      </c>
      <c r="L747" s="1">
        <v>42736</v>
      </c>
      <c r="M747" s="1">
        <v>42916</v>
      </c>
      <c r="N747" t="s">
        <v>574</v>
      </c>
      <c r="O747" t="s">
        <v>645</v>
      </c>
    </row>
    <row r="748" spans="1:15" x14ac:dyDescent="0.25">
      <c r="A748" t="s">
        <v>512</v>
      </c>
      <c r="B748" t="s">
        <v>523</v>
      </c>
      <c r="C748" t="s">
        <v>520</v>
      </c>
      <c r="D748" t="s">
        <v>565</v>
      </c>
      <c r="E748" t="s">
        <v>67</v>
      </c>
      <c r="F748" t="s">
        <v>634</v>
      </c>
      <c r="G748" s="3" t="s">
        <v>630</v>
      </c>
      <c r="H748">
        <v>300</v>
      </c>
      <c r="I748">
        <f t="shared" si="98"/>
        <v>110</v>
      </c>
      <c r="J748">
        <f t="shared" si="99"/>
        <v>33000</v>
      </c>
      <c r="K748" t="s">
        <v>19</v>
      </c>
      <c r="L748" s="1">
        <v>42736</v>
      </c>
      <c r="M748" s="1">
        <v>42916</v>
      </c>
      <c r="N748" t="s">
        <v>576</v>
      </c>
      <c r="O748" t="s">
        <v>646</v>
      </c>
    </row>
    <row r="749" spans="1:15" x14ac:dyDescent="0.25">
      <c r="A749" t="s">
        <v>512</v>
      </c>
      <c r="B749" t="s">
        <v>540</v>
      </c>
      <c r="C749" t="s">
        <v>520</v>
      </c>
      <c r="D749" t="s">
        <v>568</v>
      </c>
      <c r="E749" t="s">
        <v>67</v>
      </c>
      <c r="F749" t="s">
        <v>634</v>
      </c>
      <c r="G749" s="3" t="s">
        <v>630</v>
      </c>
      <c r="H749">
        <v>0</v>
      </c>
      <c r="I749">
        <f t="shared" si="98"/>
        <v>62.3</v>
      </c>
      <c r="J749">
        <f t="shared" si="99"/>
        <v>0</v>
      </c>
      <c r="K749" t="s">
        <v>19</v>
      </c>
      <c r="L749" s="1">
        <v>42736</v>
      </c>
      <c r="M749" s="1">
        <v>42916</v>
      </c>
      <c r="N749" t="s">
        <v>590</v>
      </c>
      <c r="O749" t="s">
        <v>641</v>
      </c>
    </row>
    <row r="750" spans="1:15" x14ac:dyDescent="0.25">
      <c r="A750" t="s">
        <v>512</v>
      </c>
      <c r="B750" t="s">
        <v>541</v>
      </c>
      <c r="C750" t="s">
        <v>520</v>
      </c>
      <c r="D750" t="s">
        <v>569</v>
      </c>
      <c r="E750" t="s">
        <v>67</v>
      </c>
      <c r="F750" t="s">
        <v>634</v>
      </c>
      <c r="G750" s="3" t="s">
        <v>630</v>
      </c>
      <c r="H750">
        <v>0</v>
      </c>
      <c r="I750">
        <f t="shared" si="98"/>
        <v>74.2</v>
      </c>
      <c r="J750">
        <f t="shared" si="99"/>
        <v>0</v>
      </c>
      <c r="K750" t="s">
        <v>19</v>
      </c>
      <c r="L750" s="1">
        <v>42736</v>
      </c>
      <c r="M750" s="1">
        <v>42916</v>
      </c>
      <c r="N750" t="s">
        <v>589</v>
      </c>
      <c r="O750" t="s">
        <v>641</v>
      </c>
    </row>
    <row r="751" spans="1:15" x14ac:dyDescent="0.25">
      <c r="A751" t="s">
        <v>512</v>
      </c>
      <c r="B751" t="s">
        <v>542</v>
      </c>
      <c r="C751" t="s">
        <v>520</v>
      </c>
      <c r="D751" t="s">
        <v>570</v>
      </c>
      <c r="E751" t="s">
        <v>67</v>
      </c>
      <c r="F751" t="s">
        <v>634</v>
      </c>
      <c r="G751" s="3" t="s">
        <v>630</v>
      </c>
      <c r="H751">
        <v>160</v>
      </c>
      <c r="I751">
        <f t="shared" si="98"/>
        <v>93.5</v>
      </c>
      <c r="J751">
        <f t="shared" si="99"/>
        <v>14960</v>
      </c>
      <c r="K751" t="s">
        <v>19</v>
      </c>
      <c r="L751" s="1">
        <v>42736</v>
      </c>
      <c r="M751" s="1">
        <v>42916</v>
      </c>
      <c r="N751" t="s">
        <v>588</v>
      </c>
      <c r="O751" t="s">
        <v>646</v>
      </c>
    </row>
    <row r="752" spans="1:15" x14ac:dyDescent="0.25">
      <c r="A752" t="s">
        <v>512</v>
      </c>
      <c r="B752" t="s">
        <v>524</v>
      </c>
      <c r="C752" t="s">
        <v>625</v>
      </c>
      <c r="D752" t="s">
        <v>533</v>
      </c>
      <c r="E752" t="s">
        <v>47</v>
      </c>
      <c r="F752" t="s">
        <v>635</v>
      </c>
      <c r="G752" s="3" t="s">
        <v>591</v>
      </c>
      <c r="H752">
        <f>SUMIF(C:C,B752,H:H)</f>
        <v>163</v>
      </c>
      <c r="I752" s="5">
        <f>IF(H752&gt;0,J752/H752,0)</f>
        <v>96.264417177914112</v>
      </c>
      <c r="J752">
        <f>SUMIF(C:C,B752,J:J)</f>
        <v>15691.1</v>
      </c>
      <c r="K752" t="s">
        <v>353</v>
      </c>
      <c r="L752" s="1">
        <v>42736</v>
      </c>
      <c r="M752" s="1">
        <v>42916</v>
      </c>
      <c r="O752" t="s">
        <v>355</v>
      </c>
    </row>
    <row r="753" spans="1:15" x14ac:dyDescent="0.25">
      <c r="A753" t="s">
        <v>512</v>
      </c>
      <c r="B753" t="s">
        <v>525</v>
      </c>
      <c r="C753" t="s">
        <v>524</v>
      </c>
      <c r="D753" t="s">
        <v>552</v>
      </c>
      <c r="E753" t="s">
        <v>67</v>
      </c>
      <c r="F753" t="s">
        <v>635</v>
      </c>
      <c r="G753" s="3" t="s">
        <v>591</v>
      </c>
      <c r="H753">
        <v>49</v>
      </c>
      <c r="I753">
        <f t="shared" ref="I753:I758" si="100">SUMIF(USKURZZS,N753,USRATES)</f>
        <v>93.5</v>
      </c>
      <c r="J753">
        <f t="shared" ref="J753:J758" si="101">H753*I753</f>
        <v>4581.5</v>
      </c>
      <c r="K753" t="s">
        <v>19</v>
      </c>
      <c r="L753" s="1">
        <v>42736</v>
      </c>
      <c r="M753" s="1">
        <v>42916</v>
      </c>
      <c r="N753" t="s">
        <v>20</v>
      </c>
      <c r="O753" t="s">
        <v>644</v>
      </c>
    </row>
    <row r="754" spans="1:15" x14ac:dyDescent="0.25">
      <c r="A754" t="s">
        <v>512</v>
      </c>
      <c r="B754" t="s">
        <v>526</v>
      </c>
      <c r="C754" t="s">
        <v>524</v>
      </c>
      <c r="D754" t="s">
        <v>553</v>
      </c>
      <c r="E754" t="s">
        <v>67</v>
      </c>
      <c r="F754" t="s">
        <v>635</v>
      </c>
      <c r="G754" s="3" t="s">
        <v>591</v>
      </c>
      <c r="H754">
        <v>12</v>
      </c>
      <c r="I754">
        <f t="shared" si="100"/>
        <v>62.3</v>
      </c>
      <c r="J754">
        <f t="shared" si="101"/>
        <v>747.59999999999991</v>
      </c>
      <c r="K754" t="s">
        <v>19</v>
      </c>
      <c r="L754" s="1">
        <v>42736</v>
      </c>
      <c r="M754" s="1">
        <v>42916</v>
      </c>
      <c r="N754" t="s">
        <v>574</v>
      </c>
      <c r="O754" t="s">
        <v>647</v>
      </c>
    </row>
    <row r="755" spans="1:15" x14ac:dyDescent="0.25">
      <c r="A755" t="s">
        <v>512</v>
      </c>
      <c r="B755" t="s">
        <v>527</v>
      </c>
      <c r="C755" t="s">
        <v>524</v>
      </c>
      <c r="D755" t="s">
        <v>554</v>
      </c>
      <c r="E755" t="s">
        <v>67</v>
      </c>
      <c r="F755" t="s">
        <v>635</v>
      </c>
      <c r="G755" s="3" t="s">
        <v>591</v>
      </c>
      <c r="H755">
        <v>50</v>
      </c>
      <c r="I755">
        <f t="shared" si="100"/>
        <v>110</v>
      </c>
      <c r="J755">
        <f t="shared" si="101"/>
        <v>5500</v>
      </c>
      <c r="K755" t="s">
        <v>19</v>
      </c>
      <c r="L755" s="1">
        <v>42736</v>
      </c>
      <c r="M755" s="1">
        <v>42916</v>
      </c>
      <c r="N755" t="s">
        <v>576</v>
      </c>
      <c r="O755" t="s">
        <v>644</v>
      </c>
    </row>
    <row r="756" spans="1:15" x14ac:dyDescent="0.25">
      <c r="A756" t="s">
        <v>512</v>
      </c>
      <c r="B756" t="s">
        <v>528</v>
      </c>
      <c r="C756" t="s">
        <v>524</v>
      </c>
      <c r="D756" t="s">
        <v>555</v>
      </c>
      <c r="E756" t="s">
        <v>67</v>
      </c>
      <c r="F756" t="s">
        <v>635</v>
      </c>
      <c r="G756" s="3" t="s">
        <v>591</v>
      </c>
      <c r="H756">
        <v>0</v>
      </c>
      <c r="I756">
        <f t="shared" si="100"/>
        <v>62.3</v>
      </c>
      <c r="J756">
        <f t="shared" si="101"/>
        <v>0</v>
      </c>
      <c r="K756" t="s">
        <v>19</v>
      </c>
      <c r="L756" s="1">
        <v>42736</v>
      </c>
      <c r="M756" s="1">
        <v>42916</v>
      </c>
      <c r="N756" t="s">
        <v>590</v>
      </c>
      <c r="O756" t="s">
        <v>641</v>
      </c>
    </row>
    <row r="757" spans="1:15" x14ac:dyDescent="0.25">
      <c r="A757" t="s">
        <v>512</v>
      </c>
      <c r="B757" t="s">
        <v>529</v>
      </c>
      <c r="C757" t="s">
        <v>524</v>
      </c>
      <c r="D757" t="s">
        <v>556</v>
      </c>
      <c r="E757" t="s">
        <v>67</v>
      </c>
      <c r="F757" t="s">
        <v>635</v>
      </c>
      <c r="G757" s="3" t="s">
        <v>591</v>
      </c>
      <c r="H757">
        <v>0</v>
      </c>
      <c r="I757">
        <f t="shared" si="100"/>
        <v>74.2</v>
      </c>
      <c r="J757">
        <f t="shared" si="101"/>
        <v>0</v>
      </c>
      <c r="K757" t="s">
        <v>19</v>
      </c>
      <c r="L757" s="1">
        <v>42736</v>
      </c>
      <c r="M757" s="1">
        <v>42916</v>
      </c>
      <c r="N757" t="s">
        <v>589</v>
      </c>
      <c r="O757" t="s">
        <v>641</v>
      </c>
    </row>
    <row r="758" spans="1:15" x14ac:dyDescent="0.25">
      <c r="A758" t="s">
        <v>512</v>
      </c>
      <c r="B758" t="s">
        <v>530</v>
      </c>
      <c r="C758" t="s">
        <v>524</v>
      </c>
      <c r="D758" t="s">
        <v>557</v>
      </c>
      <c r="E758" t="s">
        <v>67</v>
      </c>
      <c r="F758" t="s">
        <v>635</v>
      </c>
      <c r="G758" s="3" t="s">
        <v>591</v>
      </c>
      <c r="H758">
        <v>52</v>
      </c>
      <c r="I758">
        <f t="shared" si="100"/>
        <v>93.5</v>
      </c>
      <c r="J758">
        <f t="shared" si="101"/>
        <v>4862</v>
      </c>
      <c r="K758" t="s">
        <v>19</v>
      </c>
      <c r="L758" s="1">
        <v>42736</v>
      </c>
      <c r="M758" s="1">
        <v>42916</v>
      </c>
      <c r="N758" t="s">
        <v>588</v>
      </c>
      <c r="O758" t="s">
        <v>648</v>
      </c>
    </row>
    <row r="759" spans="1:15" x14ac:dyDescent="0.25">
      <c r="A759" t="s">
        <v>512</v>
      </c>
      <c r="B759" t="s">
        <v>531</v>
      </c>
      <c r="C759" t="s">
        <v>625</v>
      </c>
      <c r="D759" t="s">
        <v>532</v>
      </c>
      <c r="E759" t="s">
        <v>47</v>
      </c>
      <c r="F759" t="s">
        <v>636</v>
      </c>
      <c r="G759" s="3" t="s">
        <v>578</v>
      </c>
      <c r="H759">
        <f>SUMIF(C:C,B759,H:H)</f>
        <v>200</v>
      </c>
      <c r="I759" s="5">
        <f>IF(H759&gt;0,J759/H759,0)</f>
        <v>98.006</v>
      </c>
      <c r="J759">
        <f>SUMIF(C:C,B759,J:J)</f>
        <v>19601.2</v>
      </c>
      <c r="K759" t="s">
        <v>353</v>
      </c>
      <c r="L759" s="1">
        <v>42736</v>
      </c>
      <c r="M759" s="1">
        <v>42916</v>
      </c>
      <c r="O759" t="s">
        <v>355</v>
      </c>
    </row>
    <row r="760" spans="1:15" x14ac:dyDescent="0.25">
      <c r="A760" t="s">
        <v>512</v>
      </c>
      <c r="B760" t="s">
        <v>534</v>
      </c>
      <c r="C760" t="s">
        <v>531</v>
      </c>
      <c r="D760" t="s">
        <v>558</v>
      </c>
      <c r="E760" t="s">
        <v>67</v>
      </c>
      <c r="F760" t="s">
        <v>636</v>
      </c>
      <c r="G760" s="3" t="s">
        <v>578</v>
      </c>
      <c r="H760">
        <v>24</v>
      </c>
      <c r="I760">
        <f t="shared" ref="I760:I765" si="102">SUMIF(USKURZZS,N760,USRATES)</f>
        <v>93.5</v>
      </c>
      <c r="J760">
        <f t="shared" ref="J760:J765" si="103">H760*I760</f>
        <v>2244</v>
      </c>
      <c r="K760" t="s">
        <v>19</v>
      </c>
      <c r="L760" s="1">
        <v>42736</v>
      </c>
      <c r="M760" s="1">
        <v>42916</v>
      </c>
      <c r="N760" t="s">
        <v>20</v>
      </c>
      <c r="O760" t="s">
        <v>649</v>
      </c>
    </row>
    <row r="761" spans="1:15" x14ac:dyDescent="0.25">
      <c r="A761" t="s">
        <v>512</v>
      </c>
      <c r="B761" t="s">
        <v>535</v>
      </c>
      <c r="C761" t="s">
        <v>531</v>
      </c>
      <c r="D761" t="s">
        <v>559</v>
      </c>
      <c r="E761" t="s">
        <v>67</v>
      </c>
      <c r="F761" t="s">
        <v>636</v>
      </c>
      <c r="G761" s="3" t="s">
        <v>578</v>
      </c>
      <c r="H761">
        <v>24</v>
      </c>
      <c r="I761">
        <f t="shared" si="102"/>
        <v>62.3</v>
      </c>
      <c r="J761">
        <f t="shared" si="103"/>
        <v>1495.1999999999998</v>
      </c>
      <c r="K761" t="s">
        <v>19</v>
      </c>
      <c r="L761" s="1">
        <v>42736</v>
      </c>
      <c r="M761" s="1">
        <v>42916</v>
      </c>
      <c r="N761" t="s">
        <v>574</v>
      </c>
      <c r="O761" t="s">
        <v>649</v>
      </c>
    </row>
    <row r="762" spans="1:15" x14ac:dyDescent="0.25">
      <c r="A762" t="s">
        <v>512</v>
      </c>
      <c r="B762" t="s">
        <v>536</v>
      </c>
      <c r="C762" t="s">
        <v>531</v>
      </c>
      <c r="D762" t="s">
        <v>560</v>
      </c>
      <c r="E762" t="s">
        <v>67</v>
      </c>
      <c r="F762" t="s">
        <v>636</v>
      </c>
      <c r="G762" s="3" t="s">
        <v>578</v>
      </c>
      <c r="H762">
        <v>100</v>
      </c>
      <c r="I762">
        <f t="shared" si="102"/>
        <v>110</v>
      </c>
      <c r="J762">
        <f t="shared" si="103"/>
        <v>11000</v>
      </c>
      <c r="K762" t="s">
        <v>19</v>
      </c>
      <c r="L762" s="1">
        <v>42736</v>
      </c>
      <c r="M762" s="1">
        <v>42916</v>
      </c>
      <c r="N762" t="s">
        <v>576</v>
      </c>
      <c r="O762" t="s">
        <v>650</v>
      </c>
    </row>
    <row r="763" spans="1:15" x14ac:dyDescent="0.25">
      <c r="A763" t="s">
        <v>512</v>
      </c>
      <c r="B763" t="s">
        <v>537</v>
      </c>
      <c r="C763" t="s">
        <v>531</v>
      </c>
      <c r="D763" t="s">
        <v>561</v>
      </c>
      <c r="E763" t="s">
        <v>67</v>
      </c>
      <c r="F763" t="s">
        <v>636</v>
      </c>
      <c r="G763" s="3" t="s">
        <v>578</v>
      </c>
      <c r="H763">
        <v>0</v>
      </c>
      <c r="I763">
        <f t="shared" si="102"/>
        <v>62.3</v>
      </c>
      <c r="J763">
        <f t="shared" si="103"/>
        <v>0</v>
      </c>
      <c r="K763" t="s">
        <v>19</v>
      </c>
      <c r="L763" s="1">
        <v>42736</v>
      </c>
      <c r="M763" s="1">
        <v>42916</v>
      </c>
      <c r="N763" t="s">
        <v>590</v>
      </c>
      <c r="O763" t="s">
        <v>641</v>
      </c>
    </row>
    <row r="764" spans="1:15" x14ac:dyDescent="0.25">
      <c r="A764" t="s">
        <v>512</v>
      </c>
      <c r="B764" t="s">
        <v>538</v>
      </c>
      <c r="C764" t="s">
        <v>531</v>
      </c>
      <c r="D764" t="s">
        <v>562</v>
      </c>
      <c r="E764" t="s">
        <v>67</v>
      </c>
      <c r="F764" t="s">
        <v>636</v>
      </c>
      <c r="G764" s="3" t="s">
        <v>578</v>
      </c>
      <c r="H764">
        <v>0</v>
      </c>
      <c r="I764">
        <f t="shared" si="102"/>
        <v>74.2</v>
      </c>
      <c r="J764">
        <f t="shared" si="103"/>
        <v>0</v>
      </c>
      <c r="K764" t="s">
        <v>19</v>
      </c>
      <c r="L764" s="1">
        <v>42736</v>
      </c>
      <c r="M764" s="1">
        <v>42916</v>
      </c>
      <c r="N764" t="s">
        <v>589</v>
      </c>
      <c r="O764" t="s">
        <v>641</v>
      </c>
    </row>
    <row r="765" spans="1:15" x14ac:dyDescent="0.25">
      <c r="A765" t="s">
        <v>512</v>
      </c>
      <c r="B765" t="s">
        <v>539</v>
      </c>
      <c r="C765" t="s">
        <v>531</v>
      </c>
      <c r="D765" t="s">
        <v>563</v>
      </c>
      <c r="E765" t="s">
        <v>67</v>
      </c>
      <c r="F765" t="s">
        <v>636</v>
      </c>
      <c r="G765" s="3" t="s">
        <v>578</v>
      </c>
      <c r="H765">
        <v>52</v>
      </c>
      <c r="I765">
        <f t="shared" si="102"/>
        <v>93.5</v>
      </c>
      <c r="J765">
        <f t="shared" si="103"/>
        <v>4862</v>
      </c>
      <c r="K765" t="s">
        <v>19</v>
      </c>
      <c r="L765" s="1">
        <v>42736</v>
      </c>
      <c r="M765" s="1">
        <v>42916</v>
      </c>
      <c r="N765" t="s">
        <v>588</v>
      </c>
      <c r="O765" t="s">
        <v>648</v>
      </c>
    </row>
    <row r="766" spans="1:15" x14ac:dyDescent="0.25">
      <c r="A766" t="s">
        <v>582</v>
      </c>
      <c r="B766" t="s">
        <v>582</v>
      </c>
      <c r="D766" t="s">
        <v>583</v>
      </c>
      <c r="E766" t="s">
        <v>51</v>
      </c>
      <c r="F766" t="s">
        <v>581</v>
      </c>
      <c r="G766" t="s">
        <v>584</v>
      </c>
      <c r="H766">
        <f>SUMIF(C:C,B766,H:H)</f>
        <v>622</v>
      </c>
      <c r="I766" s="5">
        <f>IF(H766&gt;0,J766/H766,0)</f>
        <v>93.5</v>
      </c>
      <c r="J766">
        <f>SUMIF(C:C,B766,J:J)</f>
        <v>58157</v>
      </c>
      <c r="K766" t="s">
        <v>353</v>
      </c>
      <c r="L766" s="1">
        <v>42736</v>
      </c>
      <c r="M766" s="1">
        <v>43100</v>
      </c>
      <c r="O766" t="s">
        <v>355</v>
      </c>
    </row>
    <row r="767" spans="1:15" x14ac:dyDescent="0.25">
      <c r="A767" t="s">
        <v>582</v>
      </c>
      <c r="B767" t="s">
        <v>585</v>
      </c>
      <c r="C767" t="s">
        <v>582</v>
      </c>
      <c r="D767" t="s">
        <v>622</v>
      </c>
      <c r="E767" t="s">
        <v>47</v>
      </c>
      <c r="F767" t="s">
        <v>581</v>
      </c>
      <c r="G767" t="s">
        <v>584</v>
      </c>
      <c r="H767">
        <f>SUMIF(C:C,B767,H:H)</f>
        <v>622</v>
      </c>
      <c r="I767" s="5">
        <f>IF(H767&gt;0,J767/H767,0)</f>
        <v>93.5</v>
      </c>
      <c r="J767">
        <f>SUMIF(C:C,B767,J:J)</f>
        <v>58157</v>
      </c>
      <c r="K767" t="s">
        <v>353</v>
      </c>
      <c r="L767" s="1">
        <v>42736</v>
      </c>
      <c r="M767" s="1">
        <v>43100</v>
      </c>
      <c r="O767" t="s">
        <v>355</v>
      </c>
    </row>
    <row r="768" spans="1:15" x14ac:dyDescent="0.25">
      <c r="A768" t="s">
        <v>582</v>
      </c>
      <c r="B768" t="s">
        <v>586</v>
      </c>
      <c r="C768" t="s">
        <v>585</v>
      </c>
      <c r="D768" t="s">
        <v>587</v>
      </c>
      <c r="E768" t="s">
        <v>67</v>
      </c>
      <c r="F768" t="s">
        <v>581</v>
      </c>
      <c r="G768" t="s">
        <v>584</v>
      </c>
      <c r="H768">
        <v>622</v>
      </c>
      <c r="I768">
        <f>SUMIF(USKURZZS,N768,USRATES)</f>
        <v>93.5</v>
      </c>
      <c r="J768">
        <f>H768*I768</f>
        <v>58157</v>
      </c>
      <c r="K768" t="s">
        <v>19</v>
      </c>
      <c r="L768" s="1">
        <v>42736</v>
      </c>
      <c r="M768" s="1">
        <v>43100</v>
      </c>
      <c r="N768" t="s">
        <v>20</v>
      </c>
      <c r="O768" t="s">
        <v>355</v>
      </c>
    </row>
    <row r="769" spans="1:15" x14ac:dyDescent="0.25">
      <c r="A769" t="s">
        <v>1817</v>
      </c>
      <c r="B769" t="s">
        <v>1819</v>
      </c>
      <c r="D769" s="3" t="s">
        <v>2077</v>
      </c>
      <c r="E769" t="s">
        <v>51</v>
      </c>
      <c r="F769" t="s">
        <v>1818</v>
      </c>
      <c r="G769" s="3" t="s">
        <v>2078</v>
      </c>
      <c r="H769">
        <f>SUMIF(C:C,B769,H:H)</f>
        <v>908</v>
      </c>
      <c r="I769" s="5">
        <f t="shared" ref="I769" ca="1" si="104">IF(K769="AGG",IF(H769&gt;0,J769/H769,0),SUMIF(JAHRKURZZS,CONCATENATE(YEAR(M769),N769),JAHRUSRATES))</f>
        <v>74.356828193832598</v>
      </c>
      <c r="J769" s="4">
        <f ca="1">IF(K769="AGG",SUMIF(C:C,B769,J:J),IF(N769&lt;&gt;"",H769*I769,"???FIXWERT???"))</f>
        <v>67516</v>
      </c>
      <c r="K769" t="s">
        <v>353</v>
      </c>
      <c r="L769" s="1">
        <v>42737</v>
      </c>
      <c r="M769" s="1">
        <v>43098</v>
      </c>
      <c r="O769" t="s">
        <v>355</v>
      </c>
    </row>
    <row r="770" spans="1:15" x14ac:dyDescent="0.25">
      <c r="A770" t="s">
        <v>1817</v>
      </c>
      <c r="B770" t="s">
        <v>1820</v>
      </c>
      <c r="C770" t="s">
        <v>1819</v>
      </c>
      <c r="D770" s="3" t="s">
        <v>2079</v>
      </c>
      <c r="E770" t="s">
        <v>16</v>
      </c>
      <c r="F770" t="s">
        <v>1821</v>
      </c>
      <c r="G770" s="3" t="s">
        <v>2079</v>
      </c>
      <c r="H770">
        <f>SUMIF(C:C,B770,H:H)</f>
        <v>908</v>
      </c>
      <c r="I770" s="5">
        <f t="shared" ref="I770" ca="1" si="105">IF(K770="AGG",IF(H770&gt;0,J770/H770,0),SUMIF(JAHRKURZZS,CONCATENATE(YEAR(M770),N770),JAHRUSRATES))</f>
        <v>74.356828193832598</v>
      </c>
      <c r="J770" s="4">
        <f ca="1">IF(K770="AGG",SUMIF(C:C,B770,J:J),IF(N770&lt;&gt;"",H770*I770,"???FIXWERT???"))</f>
        <v>67516</v>
      </c>
      <c r="K770" t="s">
        <v>353</v>
      </c>
      <c r="L770" s="1">
        <v>42737</v>
      </c>
      <c r="M770" s="1">
        <v>43098</v>
      </c>
      <c r="O770" t="s">
        <v>355</v>
      </c>
    </row>
    <row r="771" spans="1:15" x14ac:dyDescent="0.25">
      <c r="A771" t="s">
        <v>1817</v>
      </c>
      <c r="B771" t="s">
        <v>1824</v>
      </c>
      <c r="C771" t="s">
        <v>1820</v>
      </c>
      <c r="D771" s="3" t="s">
        <v>1822</v>
      </c>
      <c r="E771" t="s">
        <v>24</v>
      </c>
      <c r="F771" t="s">
        <v>1821</v>
      </c>
      <c r="G771" s="3" t="s">
        <v>1823</v>
      </c>
      <c r="H771">
        <f>SUMIF(C:C,B771,H:H)</f>
        <v>219</v>
      </c>
      <c r="I771" s="5">
        <f t="shared" ref="I771:I772" ca="1" si="106">IF(K771="AGG",IF(H771&gt;0,J771/H771,0),SUMIF(JAHRKURZZS,CONCATENATE(YEAR(M771),N771),JAHRUSRATES))</f>
        <v>74.535616438356158</v>
      </c>
      <c r="J771" s="4">
        <f ca="1">IF(K771="AGG",SUMIF(C:C,B771,J:J),IF(N771&lt;&gt;"",H771*I771,"???FIXWERT???"))</f>
        <v>16323.3</v>
      </c>
      <c r="K771" t="s">
        <v>353</v>
      </c>
      <c r="L771" s="1">
        <v>43041</v>
      </c>
      <c r="M771" s="1">
        <v>43134</v>
      </c>
      <c r="O771" t="s">
        <v>355</v>
      </c>
    </row>
    <row r="772" spans="1:15" x14ac:dyDescent="0.25">
      <c r="A772" t="s">
        <v>1817</v>
      </c>
      <c r="B772" t="s">
        <v>1825</v>
      </c>
      <c r="C772" t="s">
        <v>1824</v>
      </c>
      <c r="D772" s="3" t="s">
        <v>2112</v>
      </c>
      <c r="E772" t="s">
        <v>47</v>
      </c>
      <c r="F772" t="s">
        <v>1821</v>
      </c>
      <c r="G772" s="7" t="s">
        <v>1826</v>
      </c>
      <c r="H772">
        <v>5</v>
      </c>
      <c r="I772" s="5">
        <f t="shared" ca="1" si="106"/>
        <v>63.5</v>
      </c>
      <c r="J772" s="4">
        <f ca="1">IF(K772="AGG",SUMIF(C:C,B772,J:J),IF(N772&lt;&gt;"",H772*I772,"???FIXWERT???"))</f>
        <v>317.5</v>
      </c>
      <c r="K772" t="s">
        <v>353</v>
      </c>
      <c r="L772" s="1">
        <v>43041</v>
      </c>
      <c r="M772" s="1">
        <v>43134</v>
      </c>
      <c r="O772" t="s">
        <v>1888</v>
      </c>
    </row>
    <row r="773" spans="1:15" x14ac:dyDescent="0.25">
      <c r="A773" t="s">
        <v>1817</v>
      </c>
      <c r="B773" t="s">
        <v>1857</v>
      </c>
      <c r="C773" t="s">
        <v>1825</v>
      </c>
      <c r="D773" s="7" t="s">
        <v>1858</v>
      </c>
      <c r="E773" t="s">
        <v>67</v>
      </c>
      <c r="F773" t="s">
        <v>1821</v>
      </c>
      <c r="G773" s="7" t="s">
        <v>1826</v>
      </c>
      <c r="H773">
        <v>5</v>
      </c>
      <c r="I773" s="5">
        <f ca="1">IF(K773="AGG",IF(H773&gt;0,J773/H773,0),SUMIF(JAHRKURZZS,CONCATENATE(YEAR(M773),N773),JAHRUSRATES))</f>
        <v>63.5</v>
      </c>
      <c r="J773" s="4">
        <f ca="1">IF(K773="AGG",SUMIF(C:C,B774,J:J),IF(N773&lt;&gt;"",H773*I773,"???FIXWERT???"))</f>
        <v>317.5</v>
      </c>
      <c r="K773" t="s">
        <v>19</v>
      </c>
      <c r="L773" s="1">
        <v>43041</v>
      </c>
      <c r="M773" s="1">
        <v>43134</v>
      </c>
      <c r="N773" t="s">
        <v>1887</v>
      </c>
      <c r="O773" t="s">
        <v>355</v>
      </c>
    </row>
    <row r="774" spans="1:15" x14ac:dyDescent="0.25">
      <c r="A774" t="s">
        <v>1817</v>
      </c>
      <c r="B774" t="s">
        <v>1856</v>
      </c>
      <c r="C774" t="s">
        <v>1824</v>
      </c>
      <c r="D774" t="s">
        <v>2111</v>
      </c>
      <c r="E774" t="s">
        <v>47</v>
      </c>
      <c r="F774" t="s">
        <v>1821</v>
      </c>
      <c r="G774" s="8" t="s">
        <v>1827</v>
      </c>
      <c r="H774">
        <f>SUMIF(C:C,B774,H:H)</f>
        <v>84</v>
      </c>
      <c r="I774" s="5">
        <f t="shared" ref="I774" ca="1" si="107">IF(K774="AGG",IF(H774&gt;0,J774/H774,0),SUMIF(JAHRKURZZS,CONCATENATE(YEAR(M774),N774),JAHRUSRATES))</f>
        <v>72.585714285714289</v>
      </c>
      <c r="J774" s="4">
        <f ca="1">IF(K774="AGG",SUMIF(C:C,B774,J:J),IF(N774&lt;&gt;"",H774*I774,"???FIXWERT???"))</f>
        <v>6097.2</v>
      </c>
      <c r="K774" t="s">
        <v>353</v>
      </c>
      <c r="L774" s="1">
        <v>43041</v>
      </c>
      <c r="M774" s="1">
        <v>43134</v>
      </c>
      <c r="O774" t="s">
        <v>1889</v>
      </c>
    </row>
    <row r="775" spans="1:15" x14ac:dyDescent="0.25">
      <c r="A775" t="s">
        <v>1817</v>
      </c>
      <c r="B775" t="s">
        <v>1895</v>
      </c>
      <c r="C775" t="s">
        <v>1856</v>
      </c>
      <c r="D775" s="8" t="s">
        <v>1897</v>
      </c>
      <c r="E775" t="s">
        <v>67</v>
      </c>
      <c r="F775" t="s">
        <v>1821</v>
      </c>
      <c r="G775" s="8" t="s">
        <v>1897</v>
      </c>
      <c r="H775">
        <v>8</v>
      </c>
      <c r="I775" s="5">
        <f>IF(K775="AGG",IF(H775&gt;0,J775/H775,0),SUMIF(JAHRKURZZS,CONCATENATE(YEAR(M775),N775),JAHRUSRATES))</f>
        <v>95.3</v>
      </c>
      <c r="J775" s="4">
        <f>IF(K775="AGG",SUMIF(C:C,B776,J:J),IF(N775&lt;&gt;"",H775*I775,"???FIXWERT???"))</f>
        <v>762.4</v>
      </c>
      <c r="K775" t="s">
        <v>19</v>
      </c>
      <c r="L775" s="1">
        <v>43041</v>
      </c>
      <c r="M775" s="1">
        <v>43134</v>
      </c>
      <c r="N775" t="s">
        <v>20</v>
      </c>
      <c r="O775" t="s">
        <v>355</v>
      </c>
    </row>
    <row r="776" spans="1:15" x14ac:dyDescent="0.25">
      <c r="A776" t="s">
        <v>1817</v>
      </c>
      <c r="B776" t="s">
        <v>1896</v>
      </c>
      <c r="C776" t="s">
        <v>1856</v>
      </c>
      <c r="D776" s="8" t="s">
        <v>1898</v>
      </c>
      <c r="E776" t="s">
        <v>67</v>
      </c>
      <c r="F776" t="s">
        <v>1821</v>
      </c>
      <c r="G776" s="8" t="s">
        <v>1898</v>
      </c>
      <c r="H776">
        <v>60</v>
      </c>
      <c r="I776" s="5">
        <f ca="1">IF(K776="AGG",IF(H776&gt;0,J776/H776,0),SUMIF(JAHRKURZZS,CONCATENATE(YEAR(M776),N776),JAHRUSRATES))</f>
        <v>63.5</v>
      </c>
      <c r="J776" s="4">
        <f ca="1">IF(K776="AGG",SUMIF(C:C,B786,J:J),IF(N776&lt;&gt;"",H776*I776,"???FIXWERT???"))</f>
        <v>3810</v>
      </c>
      <c r="K776" t="s">
        <v>19</v>
      </c>
      <c r="L776" s="1">
        <v>43041</v>
      </c>
      <c r="M776" s="1">
        <v>43134</v>
      </c>
      <c r="N776" t="s">
        <v>1887</v>
      </c>
      <c r="O776" t="s">
        <v>355</v>
      </c>
    </row>
    <row r="777" spans="1:15" x14ac:dyDescent="0.25">
      <c r="A777" t="s">
        <v>1817</v>
      </c>
      <c r="B777" t="s">
        <v>1899</v>
      </c>
      <c r="C777" t="s">
        <v>1856</v>
      </c>
      <c r="D777" s="8" t="s">
        <v>1900</v>
      </c>
      <c r="E777" t="s">
        <v>67</v>
      </c>
      <c r="F777" t="s">
        <v>1821</v>
      </c>
      <c r="G777" s="8" t="s">
        <v>1900</v>
      </c>
      <c r="H777">
        <v>16</v>
      </c>
      <c r="I777" s="5">
        <f>IF(K777="AGG",IF(H777&gt;0,J777/H777,0),SUMIF(JAHRKURZZS,CONCATENATE(YEAR(M777),N777),JAHRUSRATES))</f>
        <v>95.3</v>
      </c>
      <c r="J777" s="4">
        <f>IF(K777="AGG",SUMIF(C:C,B790,J:J),IF(N777&lt;&gt;"",H777*I777,"???FIXWERT???"))</f>
        <v>1524.8</v>
      </c>
      <c r="K777" t="s">
        <v>19</v>
      </c>
      <c r="L777" s="1">
        <v>43041</v>
      </c>
      <c r="M777" s="1">
        <v>43134</v>
      </c>
      <c r="N777" t="s">
        <v>20</v>
      </c>
      <c r="O777" t="s">
        <v>355</v>
      </c>
    </row>
    <row r="778" spans="1:15" x14ac:dyDescent="0.25">
      <c r="A778" t="s">
        <v>1817</v>
      </c>
      <c r="B778" t="s">
        <v>2067</v>
      </c>
      <c r="C778" t="s">
        <v>1824</v>
      </c>
      <c r="D778" s="8" t="s">
        <v>2056</v>
      </c>
      <c r="E778" t="s">
        <v>47</v>
      </c>
      <c r="F778" t="s">
        <v>1821</v>
      </c>
      <c r="G778" s="8" t="s">
        <v>2080</v>
      </c>
      <c r="H778">
        <f>SUMIF(C:C,B778,H:H)</f>
        <v>20</v>
      </c>
      <c r="I778" s="5">
        <f t="shared" ref="I778" ca="1" si="108">IF(K778="AGG",IF(H778&gt;0,J778/H778,0),SUMIF(JAHRKURZZS,CONCATENATE(YEAR(M778),N778),JAHRUSRATES))</f>
        <v>82.58</v>
      </c>
      <c r="J778" s="4">
        <f ca="1">IF(K778="AGG",SUMIF(C:C,B778,J:J),IF(N778&lt;&gt;"",H778*I778,"???FIXWERT???"))</f>
        <v>1651.6</v>
      </c>
      <c r="K778" t="s">
        <v>353</v>
      </c>
      <c r="L778" s="1">
        <v>43041</v>
      </c>
      <c r="M778" s="1">
        <v>43134</v>
      </c>
      <c r="O778" t="s">
        <v>355</v>
      </c>
    </row>
    <row r="779" spans="1:15" x14ac:dyDescent="0.25">
      <c r="A779" t="s">
        <v>1817</v>
      </c>
      <c r="B779" t="s">
        <v>2068</v>
      </c>
      <c r="C779" t="s">
        <v>2067</v>
      </c>
      <c r="D779" s="7" t="s">
        <v>1949</v>
      </c>
      <c r="E779" t="s">
        <v>67</v>
      </c>
      <c r="F779" t="s">
        <v>1821</v>
      </c>
      <c r="G779" s="7" t="s">
        <v>1949</v>
      </c>
      <c r="H779">
        <v>8</v>
      </c>
      <c r="I779" s="5">
        <f t="shared" ref="I779:I785" ca="1" si="109">IF(K779="AGG",IF(H779&gt;0,J779/H779,0),SUMIF(JAHRKURZZS,CONCATENATE(YEAR(M779),N779),JAHRUSRATES))</f>
        <v>63.5</v>
      </c>
      <c r="J779" s="4">
        <f ca="1">IF(K779="AGG",SUMIF(C:C,B825,J:J),IF(N779&lt;&gt;"",H779*I779,"???FIXWERT???"))</f>
        <v>508</v>
      </c>
      <c r="K779" t="s">
        <v>19</v>
      </c>
      <c r="L779" s="1">
        <v>43041</v>
      </c>
      <c r="M779" s="1">
        <v>43134</v>
      </c>
      <c r="N779" t="s">
        <v>1887</v>
      </c>
      <c r="O779" t="s">
        <v>355</v>
      </c>
    </row>
    <row r="780" spans="1:15" x14ac:dyDescent="0.25">
      <c r="A780" t="s">
        <v>1817</v>
      </c>
      <c r="B780" t="s">
        <v>2069</v>
      </c>
      <c r="C780" t="s">
        <v>2067</v>
      </c>
      <c r="D780" s="7" t="s">
        <v>1950</v>
      </c>
      <c r="E780" t="s">
        <v>67</v>
      </c>
      <c r="F780" t="s">
        <v>1821</v>
      </c>
      <c r="G780" s="7" t="s">
        <v>1950</v>
      </c>
      <c r="H780">
        <v>12</v>
      </c>
      <c r="I780" s="5">
        <f t="shared" si="109"/>
        <v>95.3</v>
      </c>
      <c r="J780" s="4">
        <f>IF(K780="AGG",SUMIF(C:C,B826,J:J),IF(N780&lt;&gt;"",H780*I780,"???FIXWERT???"))</f>
        <v>1143.5999999999999</v>
      </c>
      <c r="K780" t="s">
        <v>19</v>
      </c>
      <c r="L780" s="1">
        <v>43041</v>
      </c>
      <c r="M780" s="1">
        <v>43134</v>
      </c>
      <c r="N780" t="s">
        <v>20</v>
      </c>
      <c r="O780" t="s">
        <v>355</v>
      </c>
    </row>
    <row r="781" spans="1:15" x14ac:dyDescent="0.25">
      <c r="A781" t="s">
        <v>1817</v>
      </c>
      <c r="B781" t="s">
        <v>1884</v>
      </c>
      <c r="C781" t="s">
        <v>1824</v>
      </c>
      <c r="D781" t="s">
        <v>2110</v>
      </c>
      <c r="E781" t="s">
        <v>47</v>
      </c>
      <c r="F781" t="s">
        <v>1821</v>
      </c>
      <c r="G781" s="7" t="s">
        <v>1853</v>
      </c>
      <c r="H781">
        <f>SUMIF(C:C,B781,H:H)</f>
        <v>66</v>
      </c>
      <c r="I781" s="5">
        <f t="shared" ca="1" si="109"/>
        <v>75.063636363636363</v>
      </c>
      <c r="J781" s="4">
        <f ca="1">IF(K781="AGG",SUMIF(C:C,B781,J:J),IF(N781&lt;&gt;"",H781*I781,"???FIXWERT???"))</f>
        <v>4954.2</v>
      </c>
      <c r="K781" t="s">
        <v>353</v>
      </c>
      <c r="L781" s="1">
        <v>43041</v>
      </c>
      <c r="M781" s="1">
        <v>43134</v>
      </c>
      <c r="O781" t="s">
        <v>1892</v>
      </c>
    </row>
    <row r="782" spans="1:15" x14ac:dyDescent="0.25">
      <c r="A782" t="s">
        <v>1817</v>
      </c>
      <c r="B782" t="s">
        <v>2014</v>
      </c>
      <c r="C782" t="s">
        <v>1884</v>
      </c>
      <c r="D782" s="7" t="s">
        <v>2018</v>
      </c>
      <c r="E782" t="s">
        <v>67</v>
      </c>
      <c r="F782" t="s">
        <v>1821</v>
      </c>
      <c r="G782" s="7" t="s">
        <v>2018</v>
      </c>
      <c r="H782">
        <v>4</v>
      </c>
      <c r="I782" s="5">
        <f t="shared" si="109"/>
        <v>95.3</v>
      </c>
      <c r="J782" s="4">
        <f>IF(K782="AGG",SUMIF(C:C,B784,J:J),IF(N782&lt;&gt;"",H782*I782,"???FIXWERT???"))</f>
        <v>381.2</v>
      </c>
      <c r="K782" t="s">
        <v>19</v>
      </c>
      <c r="L782" s="1">
        <v>43041</v>
      </c>
      <c r="M782" s="1">
        <v>43134</v>
      </c>
      <c r="N782" t="s">
        <v>20</v>
      </c>
      <c r="O782" t="s">
        <v>355</v>
      </c>
    </row>
    <row r="783" spans="1:15" x14ac:dyDescent="0.25">
      <c r="A783" t="s">
        <v>1817</v>
      </c>
      <c r="B783" t="s">
        <v>2015</v>
      </c>
      <c r="C783" t="s">
        <v>1884</v>
      </c>
      <c r="D783" s="7" t="s">
        <v>2019</v>
      </c>
      <c r="E783" t="s">
        <v>67</v>
      </c>
      <c r="F783" t="s">
        <v>1821</v>
      </c>
      <c r="G783" s="7" t="s">
        <v>2019</v>
      </c>
      <c r="H783">
        <v>10</v>
      </c>
      <c r="I783" s="5">
        <f t="shared" ca="1" si="109"/>
        <v>63.5</v>
      </c>
      <c r="J783" s="4">
        <f ca="1">IF(K783="AGG",SUMIF(C:C,B785,J:J),IF(N783&lt;&gt;"",H783*I783,"???FIXWERT???"))</f>
        <v>635</v>
      </c>
      <c r="K783" t="s">
        <v>19</v>
      </c>
      <c r="L783" s="1">
        <v>43041</v>
      </c>
      <c r="M783" s="1">
        <v>43134</v>
      </c>
      <c r="N783" t="s">
        <v>1887</v>
      </c>
      <c r="O783" t="s">
        <v>355</v>
      </c>
    </row>
    <row r="784" spans="1:15" x14ac:dyDescent="0.25">
      <c r="A784" t="s">
        <v>1817</v>
      </c>
      <c r="B784" t="s">
        <v>2016</v>
      </c>
      <c r="C784" t="s">
        <v>1884</v>
      </c>
      <c r="D784" s="7" t="s">
        <v>2020</v>
      </c>
      <c r="E784" t="s">
        <v>67</v>
      </c>
      <c r="F784" t="s">
        <v>1821</v>
      </c>
      <c r="G784" s="7" t="s">
        <v>2020</v>
      </c>
      <c r="H784">
        <v>32</v>
      </c>
      <c r="I784" s="5">
        <f t="shared" ca="1" si="109"/>
        <v>63.5</v>
      </c>
      <c r="J784" s="4">
        <f ca="1">IF(K784="AGG",SUMIF(C:C,B875,J:J),IF(N784&lt;&gt;"",H784*I784,"???FIXWERT???"))</f>
        <v>2032</v>
      </c>
      <c r="K784" t="s">
        <v>19</v>
      </c>
      <c r="L784" s="1">
        <v>43041</v>
      </c>
      <c r="M784" s="1">
        <v>43134</v>
      </c>
      <c r="N784" t="s">
        <v>1887</v>
      </c>
      <c r="O784" t="s">
        <v>355</v>
      </c>
    </row>
    <row r="785" spans="1:15" x14ac:dyDescent="0.25">
      <c r="A785" t="s">
        <v>1817</v>
      </c>
      <c r="B785" t="s">
        <v>2017</v>
      </c>
      <c r="C785" t="s">
        <v>1884</v>
      </c>
      <c r="D785" s="7" t="s">
        <v>2021</v>
      </c>
      <c r="E785" t="s">
        <v>67</v>
      </c>
      <c r="F785" t="s">
        <v>1821</v>
      </c>
      <c r="G785" s="7" t="s">
        <v>2021</v>
      </c>
      <c r="H785">
        <v>20</v>
      </c>
      <c r="I785" s="5">
        <f t="shared" si="109"/>
        <v>95.3</v>
      </c>
      <c r="J785" s="4">
        <f>IF(K785="AGG",SUMIF(C:C,B889,J:J),IF(N785&lt;&gt;"",H785*I785,"???FIXWERT???"))</f>
        <v>1906</v>
      </c>
      <c r="K785" t="s">
        <v>19</v>
      </c>
      <c r="L785" s="1">
        <v>43041</v>
      </c>
      <c r="M785" s="1">
        <v>43134</v>
      </c>
      <c r="N785" t="s">
        <v>20</v>
      </c>
      <c r="O785" t="s">
        <v>355</v>
      </c>
    </row>
    <row r="786" spans="1:15" x14ac:dyDescent="0.25">
      <c r="A786" t="s">
        <v>1817</v>
      </c>
      <c r="B786" t="s">
        <v>2063</v>
      </c>
      <c r="C786" t="s">
        <v>1824</v>
      </c>
      <c r="D786" t="s">
        <v>2102</v>
      </c>
      <c r="E786" t="s">
        <v>47</v>
      </c>
      <c r="F786" t="s">
        <v>1821</v>
      </c>
      <c r="G786" s="7" t="s">
        <v>1828</v>
      </c>
      <c r="H786">
        <f>SUMIF(C:C,B786,H:H)</f>
        <v>4</v>
      </c>
      <c r="I786" s="5">
        <f t="shared" ref="I786" ca="1" si="110">IF(K786="AGG",IF(H786&gt;0,J786/H786,0),SUMIF(JAHRKURZZS,CONCATENATE(YEAR(M786),N786),JAHRUSRATES))</f>
        <v>63.5</v>
      </c>
      <c r="J786" s="4">
        <f ca="1">IF(K786="AGG",SUMIF(C:C,B786,J:J),IF(N786&lt;&gt;"",H786*I786,"???FIXWERT???"))</f>
        <v>254</v>
      </c>
      <c r="K786" t="s">
        <v>353</v>
      </c>
      <c r="L786" s="1">
        <v>43041</v>
      </c>
      <c r="M786" s="1">
        <v>43134</v>
      </c>
      <c r="O786" t="s">
        <v>1890</v>
      </c>
    </row>
    <row r="787" spans="1:15" x14ac:dyDescent="0.25">
      <c r="A787" t="s">
        <v>1817</v>
      </c>
      <c r="B787" t="s">
        <v>2064</v>
      </c>
      <c r="C787" t="s">
        <v>2063</v>
      </c>
      <c r="D787" s="7" t="s">
        <v>1901</v>
      </c>
      <c r="E787" t="s">
        <v>67</v>
      </c>
      <c r="F787" t="s">
        <v>1821</v>
      </c>
      <c r="G787" s="7" t="s">
        <v>1901</v>
      </c>
      <c r="H787">
        <v>0</v>
      </c>
      <c r="I787" s="5">
        <f t="shared" ref="I787:I792" si="111">IF(K787="AGG",IF(H787&gt;0,J787/H787,0),SUMIF(JAHRKURZZS,CONCATENATE(YEAR(M787),N787),JAHRUSRATES))</f>
        <v>95.3</v>
      </c>
      <c r="J787" s="4">
        <f>IF(K787="AGG",SUMIF(C:C,B788,J:J),IF(N787&lt;&gt;"",H787*I787,"???FIXWERT???"))</f>
        <v>0</v>
      </c>
      <c r="K787" t="s">
        <v>19</v>
      </c>
      <c r="L787" s="1">
        <v>43041</v>
      </c>
      <c r="M787" s="1">
        <v>43134</v>
      </c>
      <c r="N787" t="s">
        <v>20</v>
      </c>
      <c r="O787" t="s">
        <v>355</v>
      </c>
    </row>
    <row r="788" spans="1:15" x14ac:dyDescent="0.25">
      <c r="A788" t="s">
        <v>1817</v>
      </c>
      <c r="B788" t="s">
        <v>2065</v>
      </c>
      <c r="C788" t="s">
        <v>2063</v>
      </c>
      <c r="D788" s="7" t="s">
        <v>1902</v>
      </c>
      <c r="E788" t="s">
        <v>67</v>
      </c>
      <c r="F788" t="s">
        <v>1821</v>
      </c>
      <c r="G788" s="7" t="s">
        <v>1902</v>
      </c>
      <c r="H788">
        <v>4</v>
      </c>
      <c r="I788" s="5">
        <f t="shared" ca="1" si="111"/>
        <v>63.5</v>
      </c>
      <c r="J788" s="4">
        <f ca="1">IF(K788="AGG",SUMIF(C:C,B790,J:J),IF(N788&lt;&gt;"",H788*I788,"???FIXWERT???"))</f>
        <v>254</v>
      </c>
      <c r="K788" t="s">
        <v>19</v>
      </c>
      <c r="L788" s="1">
        <v>43041</v>
      </c>
      <c r="M788" s="1">
        <v>43134</v>
      </c>
      <c r="N788" t="s">
        <v>1887</v>
      </c>
      <c r="O788" t="s">
        <v>355</v>
      </c>
    </row>
    <row r="789" spans="1:15" x14ac:dyDescent="0.25">
      <c r="A789" t="s">
        <v>1817</v>
      </c>
      <c r="B789" t="s">
        <v>2066</v>
      </c>
      <c r="C789" t="s">
        <v>2063</v>
      </c>
      <c r="D789" s="7" t="s">
        <v>1903</v>
      </c>
      <c r="E789" t="s">
        <v>67</v>
      </c>
      <c r="F789" t="s">
        <v>1821</v>
      </c>
      <c r="G789" s="7" t="s">
        <v>1903</v>
      </c>
      <c r="H789">
        <v>0</v>
      </c>
      <c r="I789" s="5">
        <f t="shared" si="111"/>
        <v>95.3</v>
      </c>
      <c r="J789" s="4">
        <f>IF(K789="AGG",SUMIF(C:C,B803,J:J),IF(N789&lt;&gt;"",H789*I789,"???FIXWERT???"))</f>
        <v>0</v>
      </c>
      <c r="K789" t="s">
        <v>19</v>
      </c>
      <c r="L789" s="1">
        <v>43041</v>
      </c>
      <c r="M789" s="1">
        <v>43134</v>
      </c>
      <c r="N789" t="s">
        <v>20</v>
      </c>
      <c r="O789" t="s">
        <v>355</v>
      </c>
    </row>
    <row r="790" spans="1:15" x14ac:dyDescent="0.25">
      <c r="A790" t="s">
        <v>1817</v>
      </c>
      <c r="B790" t="s">
        <v>2060</v>
      </c>
      <c r="C790" t="s">
        <v>1824</v>
      </c>
      <c r="D790" t="s">
        <v>2103</v>
      </c>
      <c r="E790" t="s">
        <v>47</v>
      </c>
      <c r="F790" t="s">
        <v>1821</v>
      </c>
      <c r="G790" s="7" t="s">
        <v>1829</v>
      </c>
      <c r="H790">
        <f>SUMIF(C:C,B790,H:H)</f>
        <v>40</v>
      </c>
      <c r="I790" s="5">
        <f t="shared" ca="1" si="111"/>
        <v>76.22</v>
      </c>
      <c r="J790" s="4">
        <f ca="1">IF(K790="AGG",SUMIF(C:C,B790,J:J),IF(N790&lt;&gt;"",H790*I790,"???FIXWERT???"))</f>
        <v>3048.8</v>
      </c>
      <c r="K790" t="s">
        <v>353</v>
      </c>
      <c r="L790" s="1">
        <v>43041</v>
      </c>
      <c r="M790" s="1">
        <v>43134</v>
      </c>
      <c r="O790" t="s">
        <v>1890</v>
      </c>
    </row>
    <row r="791" spans="1:15" x14ac:dyDescent="0.25">
      <c r="A791" t="s">
        <v>1817</v>
      </c>
      <c r="B791" t="s">
        <v>2061</v>
      </c>
      <c r="C791" t="s">
        <v>2060</v>
      </c>
      <c r="D791" s="7" t="s">
        <v>1904</v>
      </c>
      <c r="E791" t="s">
        <v>67</v>
      </c>
      <c r="F791" t="s">
        <v>1821</v>
      </c>
      <c r="G791" s="7" t="s">
        <v>1904</v>
      </c>
      <c r="H791">
        <v>24</v>
      </c>
      <c r="I791" s="5">
        <f t="shared" ca="1" si="111"/>
        <v>63.5</v>
      </c>
      <c r="J791" s="4">
        <f ca="1">IF(K791="AGG",SUMIF(C:C,B794,J:J),IF(N791&lt;&gt;"",H791*I791,"???FIXWERT???"))</f>
        <v>1524</v>
      </c>
      <c r="K791" t="s">
        <v>19</v>
      </c>
      <c r="L791" s="1">
        <v>43041</v>
      </c>
      <c r="M791" s="1">
        <v>43134</v>
      </c>
      <c r="N791" t="s">
        <v>1887</v>
      </c>
      <c r="O791" t="s">
        <v>355</v>
      </c>
    </row>
    <row r="792" spans="1:15" x14ac:dyDescent="0.25">
      <c r="A792" t="s">
        <v>1817</v>
      </c>
      <c r="B792" t="s">
        <v>2062</v>
      </c>
      <c r="C792" t="s">
        <v>2060</v>
      </c>
      <c r="D792" s="7" t="s">
        <v>1905</v>
      </c>
      <c r="E792" t="s">
        <v>67</v>
      </c>
      <c r="F792" t="s">
        <v>1821</v>
      </c>
      <c r="G792" s="7" t="s">
        <v>1905</v>
      </c>
      <c r="H792">
        <v>16</v>
      </c>
      <c r="I792" s="5">
        <f t="shared" si="111"/>
        <v>95.3</v>
      </c>
      <c r="J792" s="4">
        <f>IF(K792="AGG",SUMIF(C:C,B812,J:J),IF(N792&lt;&gt;"",H792*I792,"???FIXWERT???"))</f>
        <v>1524.8</v>
      </c>
      <c r="K792" t="s">
        <v>19</v>
      </c>
      <c r="L792" s="1">
        <v>43041</v>
      </c>
      <c r="M792" s="1">
        <v>43134</v>
      </c>
      <c r="N792" t="s">
        <v>20</v>
      </c>
      <c r="O792" t="s">
        <v>355</v>
      </c>
    </row>
    <row r="793" spans="1:15" x14ac:dyDescent="0.25">
      <c r="A793" t="s">
        <v>1817</v>
      </c>
      <c r="B793" t="s">
        <v>2057</v>
      </c>
      <c r="C793" t="s">
        <v>1820</v>
      </c>
      <c r="D793" s="7" t="s">
        <v>2058</v>
      </c>
      <c r="E793" t="s">
        <v>24</v>
      </c>
      <c r="F793" t="s">
        <v>1821</v>
      </c>
      <c r="G793" s="3" t="s">
        <v>2059</v>
      </c>
      <c r="H793">
        <f>SUMIF(C:C,B793,H:H)</f>
        <v>393</v>
      </c>
      <c r="I793" s="5">
        <f t="shared" ref="I793" ca="1" si="112">IF(K793="AGG",IF(H793&gt;0,J793/H793,0),SUMIF(JAHRKURZZS,CONCATENATE(YEAR(M793),N793),JAHRUSRATES))</f>
        <v>71.4297709923664</v>
      </c>
      <c r="J793" s="4">
        <f ca="1">IF(K793="AGG",SUMIF(C:C,B793,J:J),IF(N793&lt;&gt;"",H793*I793,"???FIXWERT???"))</f>
        <v>28071.899999999994</v>
      </c>
      <c r="K793" t="s">
        <v>353</v>
      </c>
      <c r="L793" s="1">
        <v>43135</v>
      </c>
      <c r="M793" s="1">
        <v>43281</v>
      </c>
      <c r="O793" t="s">
        <v>355</v>
      </c>
    </row>
    <row r="794" spans="1:15" x14ac:dyDescent="0.25">
      <c r="A794" t="s">
        <v>1817</v>
      </c>
      <c r="B794" t="s">
        <v>1859</v>
      </c>
      <c r="C794" t="s">
        <v>2057</v>
      </c>
      <c r="D794" t="s">
        <v>2104</v>
      </c>
      <c r="E794" t="s">
        <v>47</v>
      </c>
      <c r="F794" t="s">
        <v>1821</v>
      </c>
      <c r="G794" s="7" t="s">
        <v>1830</v>
      </c>
      <c r="H794">
        <f>SUMIF(C:C,B794,H:H)</f>
        <v>8</v>
      </c>
      <c r="I794" s="5">
        <f t="shared" ref="I794:I889" ca="1" si="113">IF(K794="AGG",IF(H794&gt;0,J794/H794,0),SUMIF(JAHRKURZZS,CONCATENATE(YEAR(M794),N794),JAHRUSRATES))</f>
        <v>79.400000000000006</v>
      </c>
      <c r="J794" s="4">
        <f ca="1">IF(K794="AGG",SUMIF(C:C,B794,J:J),IF(N794&lt;&gt;"",H794*I794,"???FIXWERT???"))</f>
        <v>635.20000000000005</v>
      </c>
      <c r="K794" t="s">
        <v>353</v>
      </c>
      <c r="L794" s="1">
        <v>43135</v>
      </c>
      <c r="M794" s="1">
        <v>43281</v>
      </c>
      <c r="O794" t="s">
        <v>1890</v>
      </c>
    </row>
    <row r="795" spans="1:15" x14ac:dyDescent="0.25">
      <c r="A795" t="s">
        <v>1817</v>
      </c>
      <c r="B795" t="s">
        <v>1910</v>
      </c>
      <c r="C795" t="s">
        <v>1859</v>
      </c>
      <c r="D795" s="7" t="s">
        <v>1906</v>
      </c>
      <c r="E795" t="s">
        <v>67</v>
      </c>
      <c r="F795" t="s">
        <v>1821</v>
      </c>
      <c r="G795" s="7" t="s">
        <v>1906</v>
      </c>
      <c r="H795">
        <v>4</v>
      </c>
      <c r="I795" s="5">
        <f ca="1">IF(K795="AGG",IF(H795&gt;0,J795/H795,0),SUMIF(JAHRKURZZS,CONCATENATE(YEAR(M795),N795),JAHRUSRATES))</f>
        <v>63.5</v>
      </c>
      <c r="J795" s="4">
        <f ca="1">IF(K795="AGG",SUMIF(C:C,B797,J:J),IF(N795&lt;&gt;"",H795*I795,"???FIXWERT???"))</f>
        <v>254</v>
      </c>
      <c r="K795" t="s">
        <v>19</v>
      </c>
      <c r="L795" s="1">
        <v>43135</v>
      </c>
      <c r="M795" s="1">
        <v>43281</v>
      </c>
      <c r="N795" t="s">
        <v>1887</v>
      </c>
      <c r="O795" t="s">
        <v>355</v>
      </c>
    </row>
    <row r="796" spans="1:15" x14ac:dyDescent="0.25">
      <c r="A796" t="s">
        <v>1817</v>
      </c>
      <c r="B796" t="s">
        <v>1911</v>
      </c>
      <c r="C796" t="s">
        <v>1859</v>
      </c>
      <c r="D796" s="7" t="s">
        <v>1907</v>
      </c>
      <c r="E796" t="s">
        <v>67</v>
      </c>
      <c r="F796" t="s">
        <v>1821</v>
      </c>
      <c r="G796" s="7" t="s">
        <v>1907</v>
      </c>
      <c r="H796">
        <v>4</v>
      </c>
      <c r="I796" s="5">
        <f>IF(K796="AGG",IF(H796&gt;0,J796/H796,0),SUMIF(JAHRKURZZS,CONCATENATE(YEAR(M796),N796),JAHRUSRATES))</f>
        <v>95.3</v>
      </c>
      <c r="J796" s="4">
        <f>IF(K796="AGG",SUMIF(C:C,B821,J:J),IF(N796&lt;&gt;"",H796*I796,"???FIXWERT???"))</f>
        <v>381.2</v>
      </c>
      <c r="K796" t="s">
        <v>19</v>
      </c>
      <c r="L796" s="1">
        <v>43135</v>
      </c>
      <c r="M796" s="1">
        <v>43281</v>
      </c>
      <c r="N796" t="s">
        <v>20</v>
      </c>
      <c r="O796" t="s">
        <v>355</v>
      </c>
    </row>
    <row r="797" spans="1:15" x14ac:dyDescent="0.25">
      <c r="A797" t="s">
        <v>1817</v>
      </c>
      <c r="B797" t="s">
        <v>1860</v>
      </c>
      <c r="C797" t="s">
        <v>2057</v>
      </c>
      <c r="D797" t="s">
        <v>2105</v>
      </c>
      <c r="E797" t="s">
        <v>47</v>
      </c>
      <c r="F797" t="s">
        <v>1821</v>
      </c>
      <c r="G797" s="7" t="s">
        <v>1831</v>
      </c>
      <c r="H797">
        <f>SUMIF(C:C,B797,H:H)</f>
        <v>12</v>
      </c>
      <c r="I797" s="5">
        <f t="shared" ca="1" si="113"/>
        <v>74.100000000000009</v>
      </c>
      <c r="J797" s="4">
        <f ca="1">IF(K797="AGG",SUMIF(C:C,B797,J:J),IF(N797&lt;&gt;"",H797*I797,"???FIXWERT???"))</f>
        <v>889.2</v>
      </c>
      <c r="K797" t="s">
        <v>353</v>
      </c>
      <c r="L797" s="1">
        <v>43135</v>
      </c>
      <c r="M797" s="1">
        <v>43281</v>
      </c>
      <c r="O797" t="s">
        <v>1890</v>
      </c>
    </row>
    <row r="798" spans="1:15" x14ac:dyDescent="0.25">
      <c r="A798" t="s">
        <v>1817</v>
      </c>
      <c r="B798" t="s">
        <v>1908</v>
      </c>
      <c r="C798" t="s">
        <v>1860</v>
      </c>
      <c r="D798" s="7" t="s">
        <v>1912</v>
      </c>
      <c r="E798" t="s">
        <v>67</v>
      </c>
      <c r="F798" t="s">
        <v>1821</v>
      </c>
      <c r="G798" s="7" t="s">
        <v>1912</v>
      </c>
      <c r="H798">
        <v>8</v>
      </c>
      <c r="I798" s="5">
        <f ca="1">IF(K798="AGG",IF(H798&gt;0,J798/H798,0),SUMIF(JAHRKURZZS,CONCATENATE(YEAR(M798),N798),JAHRUSRATES))</f>
        <v>63.5</v>
      </c>
      <c r="J798" s="4">
        <f ca="1">IF(K798="AGG",SUMIF(C:C,B800,J:J),IF(N798&lt;&gt;"",H798*I798,"???FIXWERT???"))</f>
        <v>508</v>
      </c>
      <c r="K798" t="s">
        <v>19</v>
      </c>
      <c r="L798" s="1">
        <v>43135</v>
      </c>
      <c r="M798" s="1">
        <v>43281</v>
      </c>
      <c r="N798" t="s">
        <v>1887</v>
      </c>
      <c r="O798" t="s">
        <v>355</v>
      </c>
    </row>
    <row r="799" spans="1:15" x14ac:dyDescent="0.25">
      <c r="A799" t="s">
        <v>1817</v>
      </c>
      <c r="B799" t="s">
        <v>1909</v>
      </c>
      <c r="C799" t="s">
        <v>1860</v>
      </c>
      <c r="D799" s="7" t="s">
        <v>1913</v>
      </c>
      <c r="E799" t="s">
        <v>67</v>
      </c>
      <c r="F799" t="s">
        <v>1821</v>
      </c>
      <c r="G799" s="7" t="s">
        <v>1913</v>
      </c>
      <c r="H799">
        <v>4</v>
      </c>
      <c r="I799" s="5">
        <f>IF(K799="AGG",IF(H799&gt;0,J799/H799,0),SUMIF(JAHRKURZZS,CONCATENATE(YEAR(M799),N799),JAHRUSRATES))</f>
        <v>95.3</v>
      </c>
      <c r="J799" s="4">
        <f>IF(K799="AGG",SUMIF(C:C,B835,J:J),IF(N799&lt;&gt;"",H799*I799,"???FIXWERT???"))</f>
        <v>381.2</v>
      </c>
      <c r="K799" t="s">
        <v>19</v>
      </c>
      <c r="L799" s="1">
        <v>43135</v>
      </c>
      <c r="M799" s="1">
        <v>43281</v>
      </c>
      <c r="N799" t="s">
        <v>20</v>
      </c>
      <c r="O799" t="s">
        <v>355</v>
      </c>
    </row>
    <row r="800" spans="1:15" x14ac:dyDescent="0.25">
      <c r="A800" t="s">
        <v>1817</v>
      </c>
      <c r="B800" t="s">
        <v>1861</v>
      </c>
      <c r="C800" t="s">
        <v>2057</v>
      </c>
      <c r="D800" t="s">
        <v>2106</v>
      </c>
      <c r="E800" t="s">
        <v>47</v>
      </c>
      <c r="F800" t="s">
        <v>1821</v>
      </c>
      <c r="G800" s="7" t="s">
        <v>1832</v>
      </c>
      <c r="H800">
        <f>SUMIF(C:C,B800,H:H)</f>
        <v>12</v>
      </c>
      <c r="I800" s="5">
        <f t="shared" ca="1" si="113"/>
        <v>74.100000000000009</v>
      </c>
      <c r="J800" s="4">
        <f ca="1">IF(K800="AGG",SUMIF(C:C,B800,J:J),IF(N800&lt;&gt;"",H800*I800,"???FIXWERT???"))</f>
        <v>889.2</v>
      </c>
      <c r="K800" t="s">
        <v>353</v>
      </c>
      <c r="L800" s="1">
        <v>43135</v>
      </c>
      <c r="M800" s="1">
        <v>43281</v>
      </c>
      <c r="O800" t="s">
        <v>1890</v>
      </c>
    </row>
    <row r="801" spans="1:15" x14ac:dyDescent="0.25">
      <c r="A801" t="s">
        <v>1817</v>
      </c>
      <c r="B801" t="s">
        <v>1914</v>
      </c>
      <c r="C801" t="s">
        <v>1861</v>
      </c>
      <c r="D801" s="7" t="s">
        <v>1916</v>
      </c>
      <c r="E801" t="s">
        <v>67</v>
      </c>
      <c r="F801" t="s">
        <v>1821</v>
      </c>
      <c r="G801" s="7" t="s">
        <v>1916</v>
      </c>
      <c r="H801">
        <v>8</v>
      </c>
      <c r="I801" s="5">
        <f ca="1">IF(K801="AGG",IF(H801&gt;0,J801/H801,0),SUMIF(JAHRKURZZS,CONCATENATE(YEAR(M801),N801),JAHRUSRATES))</f>
        <v>63.5</v>
      </c>
      <c r="J801" s="4">
        <f ca="1">IF(K801="AGG",SUMIF(C:C,B803,J:J),IF(N801&lt;&gt;"",H801*I801,"???FIXWERT???"))</f>
        <v>508</v>
      </c>
      <c r="K801" t="s">
        <v>19</v>
      </c>
      <c r="L801" s="1">
        <v>43135</v>
      </c>
      <c r="M801" s="1">
        <v>43281</v>
      </c>
      <c r="N801" t="s">
        <v>1887</v>
      </c>
      <c r="O801" t="s">
        <v>355</v>
      </c>
    </row>
    <row r="802" spans="1:15" x14ac:dyDescent="0.25">
      <c r="A802" t="s">
        <v>1817</v>
      </c>
      <c r="B802" t="s">
        <v>1915</v>
      </c>
      <c r="C802" t="s">
        <v>1861</v>
      </c>
      <c r="D802" s="7" t="s">
        <v>1917</v>
      </c>
      <c r="E802" t="s">
        <v>67</v>
      </c>
      <c r="F802" t="s">
        <v>1821</v>
      </c>
      <c r="G802" s="7" t="s">
        <v>1917</v>
      </c>
      <c r="H802">
        <v>4</v>
      </c>
      <c r="I802" s="5">
        <f>IF(K802="AGG",IF(H802&gt;0,J802/H802,0),SUMIF(JAHRKURZZS,CONCATENATE(YEAR(M802),N802),JAHRUSRATES))</f>
        <v>95.3</v>
      </c>
      <c r="J802" s="4">
        <f>IF(K802="AGG",SUMIF(C:C,B844,J:J),IF(N802&lt;&gt;"",H802*I802,"???FIXWERT???"))</f>
        <v>381.2</v>
      </c>
      <c r="K802" t="s">
        <v>19</v>
      </c>
      <c r="L802" s="1">
        <v>43135</v>
      </c>
      <c r="M802" s="1">
        <v>43281</v>
      </c>
      <c r="N802" t="s">
        <v>20</v>
      </c>
      <c r="O802" t="s">
        <v>355</v>
      </c>
    </row>
    <row r="803" spans="1:15" x14ac:dyDescent="0.25">
      <c r="A803" t="s">
        <v>1817</v>
      </c>
      <c r="B803" t="s">
        <v>1862</v>
      </c>
      <c r="C803" t="s">
        <v>2057</v>
      </c>
      <c r="D803" t="s">
        <v>2107</v>
      </c>
      <c r="E803" t="s">
        <v>47</v>
      </c>
      <c r="F803" t="s">
        <v>1821</v>
      </c>
      <c r="G803" s="7" t="s">
        <v>1833</v>
      </c>
      <c r="H803">
        <f>SUMIF(C:C,B803,H:H)</f>
        <v>8</v>
      </c>
      <c r="I803" s="5">
        <f t="shared" ca="1" si="113"/>
        <v>79.400000000000006</v>
      </c>
      <c r="J803" s="4">
        <f ca="1">IF(K803="AGG",SUMIF(C:C,B803,J:J),IF(N803&lt;&gt;"",H803*I803,"???FIXWERT???"))</f>
        <v>635.20000000000005</v>
      </c>
      <c r="K803" t="s">
        <v>353</v>
      </c>
      <c r="L803" s="1">
        <v>43135</v>
      </c>
      <c r="M803" s="1">
        <v>43281</v>
      </c>
      <c r="O803" t="s">
        <v>1891</v>
      </c>
    </row>
    <row r="804" spans="1:15" x14ac:dyDescent="0.25">
      <c r="A804" t="s">
        <v>1817</v>
      </c>
      <c r="B804" t="s">
        <v>1918</v>
      </c>
      <c r="C804" t="s">
        <v>1862</v>
      </c>
      <c r="D804" s="7" t="s">
        <v>1920</v>
      </c>
      <c r="E804" t="s">
        <v>67</v>
      </c>
      <c r="F804" t="s">
        <v>1821</v>
      </c>
      <c r="G804" s="7" t="s">
        <v>1920</v>
      </c>
      <c r="H804">
        <v>4</v>
      </c>
      <c r="I804" s="5">
        <f ca="1">IF(K804="AGG",IF(H804&gt;0,J804/H804,0),SUMIF(JAHRKURZZS,CONCATENATE(YEAR(M804),N804),JAHRUSRATES))</f>
        <v>63.5</v>
      </c>
      <c r="J804" s="4">
        <f ca="1">IF(K804="AGG",SUMIF(C:C,B806,J:J),IF(N804&lt;&gt;"",H804*I804,"???FIXWERT???"))</f>
        <v>254</v>
      </c>
      <c r="K804" t="s">
        <v>19</v>
      </c>
      <c r="L804" s="1">
        <v>43135</v>
      </c>
      <c r="M804" s="1">
        <v>43281</v>
      </c>
      <c r="N804" t="s">
        <v>1887</v>
      </c>
      <c r="O804" t="s">
        <v>355</v>
      </c>
    </row>
    <row r="805" spans="1:15" x14ac:dyDescent="0.25">
      <c r="A805" t="s">
        <v>1817</v>
      </c>
      <c r="B805" t="s">
        <v>1919</v>
      </c>
      <c r="C805" t="s">
        <v>1862</v>
      </c>
      <c r="D805" s="7" t="s">
        <v>1921</v>
      </c>
      <c r="E805" t="s">
        <v>67</v>
      </c>
      <c r="F805" t="s">
        <v>1821</v>
      </c>
      <c r="G805" s="7" t="s">
        <v>1921</v>
      </c>
      <c r="H805">
        <v>4</v>
      </c>
      <c r="I805" s="5">
        <f>IF(K805="AGG",IF(H805&gt;0,J805/H805,0),SUMIF(JAHRKURZZS,CONCATENATE(YEAR(M805),N805),JAHRUSRATES))</f>
        <v>95.3</v>
      </c>
      <c r="J805" s="4">
        <f>IF(K805="AGG",SUMIF(C:C,B853,J:J),IF(N805&lt;&gt;"",H805*I805,"???FIXWERT???"))</f>
        <v>381.2</v>
      </c>
      <c r="K805" t="s">
        <v>19</v>
      </c>
      <c r="L805" s="1">
        <v>43135</v>
      </c>
      <c r="M805" s="1">
        <v>43281</v>
      </c>
      <c r="N805" t="s">
        <v>20</v>
      </c>
      <c r="O805" t="s">
        <v>355</v>
      </c>
    </row>
    <row r="806" spans="1:15" x14ac:dyDescent="0.25">
      <c r="A806" t="s">
        <v>1817</v>
      </c>
      <c r="B806" t="s">
        <v>1863</v>
      </c>
      <c r="C806" t="s">
        <v>2057</v>
      </c>
      <c r="D806" t="s">
        <v>2108</v>
      </c>
      <c r="E806" t="s">
        <v>47</v>
      </c>
      <c r="F806" t="s">
        <v>1821</v>
      </c>
      <c r="G806" s="7" t="s">
        <v>1834</v>
      </c>
      <c r="H806">
        <f>SUMIF(C:C,B806,H:H)</f>
        <v>24</v>
      </c>
      <c r="I806" s="5">
        <f t="shared" ca="1" si="113"/>
        <v>68.8</v>
      </c>
      <c r="J806" s="4">
        <f ca="1">IF(K806="AGG",SUMIF(C:C,B806,J:J),IF(N806&lt;&gt;"",H806*I806,"???FIXWERT???"))</f>
        <v>1651.2</v>
      </c>
      <c r="K806" t="s">
        <v>353</v>
      </c>
      <c r="L806" s="1">
        <v>43135</v>
      </c>
      <c r="M806" s="1">
        <v>43281</v>
      </c>
      <c r="O806" t="s">
        <v>1891</v>
      </c>
    </row>
    <row r="807" spans="1:15" x14ac:dyDescent="0.25">
      <c r="A807" t="s">
        <v>1817</v>
      </c>
      <c r="B807" t="s">
        <v>1922</v>
      </c>
      <c r="C807" t="s">
        <v>1863</v>
      </c>
      <c r="D807" s="7" t="s">
        <v>1924</v>
      </c>
      <c r="E807" t="s">
        <v>67</v>
      </c>
      <c r="F807" t="s">
        <v>1821</v>
      </c>
      <c r="G807" s="7" t="s">
        <v>1924</v>
      </c>
      <c r="H807">
        <v>20</v>
      </c>
      <c r="I807" s="5">
        <f ca="1">IF(K807="AGG",IF(H807&gt;0,J807/H807,0),SUMIF(JAHRKURZZS,CONCATENATE(YEAR(M807),N807),JAHRUSRATES))</f>
        <v>63.5</v>
      </c>
      <c r="J807" s="4">
        <f ca="1">IF(K807="AGG",SUMIF(C:C,B809,J:J),IF(N807&lt;&gt;"",H807*I807,"???FIXWERT???"))</f>
        <v>1270</v>
      </c>
      <c r="K807" t="s">
        <v>19</v>
      </c>
      <c r="L807" s="1">
        <v>43135</v>
      </c>
      <c r="M807" s="1">
        <v>43281</v>
      </c>
      <c r="N807" t="s">
        <v>1887</v>
      </c>
      <c r="O807" t="s">
        <v>355</v>
      </c>
    </row>
    <row r="808" spans="1:15" x14ac:dyDescent="0.25">
      <c r="A808" t="s">
        <v>1817</v>
      </c>
      <c r="B808" t="s">
        <v>1923</v>
      </c>
      <c r="C808" t="s">
        <v>1863</v>
      </c>
      <c r="D808" t="s">
        <v>1925</v>
      </c>
      <c r="E808" t="s">
        <v>67</v>
      </c>
      <c r="F808" t="s">
        <v>1821</v>
      </c>
      <c r="G808" t="s">
        <v>1925</v>
      </c>
      <c r="H808">
        <v>4</v>
      </c>
      <c r="I808" s="5">
        <f>IF(K808="AGG",IF(H808&gt;0,J808/H808,0),SUMIF(JAHRKURZZS,CONCATENATE(YEAR(M808),N808),JAHRUSRATES))</f>
        <v>95.3</v>
      </c>
      <c r="J808" s="4">
        <f>IF(K808="AGG",SUMIF(C:C,B862,J:J),IF(N808&lt;&gt;"",H808*I808,"???FIXWERT???"))</f>
        <v>381.2</v>
      </c>
      <c r="K808" t="s">
        <v>19</v>
      </c>
      <c r="L808" s="1">
        <v>43135</v>
      </c>
      <c r="M808" s="1">
        <v>43281</v>
      </c>
      <c r="N808" t="s">
        <v>20</v>
      </c>
      <c r="O808" t="s">
        <v>355</v>
      </c>
    </row>
    <row r="809" spans="1:15" x14ac:dyDescent="0.25">
      <c r="A809" t="s">
        <v>1817</v>
      </c>
      <c r="B809" t="s">
        <v>1864</v>
      </c>
      <c r="C809" t="s">
        <v>2057</v>
      </c>
      <c r="D809" t="s">
        <v>2109</v>
      </c>
      <c r="E809" t="s">
        <v>47</v>
      </c>
      <c r="F809" t="s">
        <v>1821</v>
      </c>
      <c r="G809" s="7" t="s">
        <v>1835</v>
      </c>
      <c r="H809">
        <f>SUMIF(C:C,B809,H:H)</f>
        <v>8</v>
      </c>
      <c r="I809" s="5">
        <f t="shared" ca="1" si="113"/>
        <v>79.400000000000006</v>
      </c>
      <c r="J809" s="4">
        <f ca="1">IF(K809="AGG",SUMIF(C:C,B809,J:J),IF(N809&lt;&gt;"",H809*I809,"???FIXWERT???"))</f>
        <v>635.20000000000005</v>
      </c>
      <c r="K809" t="s">
        <v>353</v>
      </c>
      <c r="L809" s="1">
        <v>43135</v>
      </c>
      <c r="M809" s="1">
        <v>43281</v>
      </c>
      <c r="O809" t="s">
        <v>1891</v>
      </c>
    </row>
    <row r="810" spans="1:15" x14ac:dyDescent="0.25">
      <c r="A810" t="s">
        <v>1817</v>
      </c>
      <c r="B810" t="s">
        <v>1926</v>
      </c>
      <c r="C810" t="s">
        <v>1864</v>
      </c>
      <c r="D810" s="7" t="s">
        <v>1928</v>
      </c>
      <c r="E810" t="s">
        <v>67</v>
      </c>
      <c r="F810" t="s">
        <v>1821</v>
      </c>
      <c r="G810" s="7" t="s">
        <v>1928</v>
      </c>
      <c r="H810">
        <v>4</v>
      </c>
      <c r="I810" s="5">
        <f ca="1">IF(K810="AGG",IF(H810&gt;0,J810/H810,0),SUMIF(JAHRKURZZS,CONCATENATE(YEAR(M810),N810),JAHRUSRATES))</f>
        <v>63.5</v>
      </c>
      <c r="J810" s="4">
        <f ca="1">IF(K810="AGG",SUMIF(C:C,B812,J:J),IF(N810&lt;&gt;"",H810*I810,"???FIXWERT???"))</f>
        <v>254</v>
      </c>
      <c r="K810" t="s">
        <v>19</v>
      </c>
      <c r="L810" s="1">
        <v>43135</v>
      </c>
      <c r="M810" s="1">
        <v>43281</v>
      </c>
      <c r="N810" t="s">
        <v>1887</v>
      </c>
      <c r="O810" t="s">
        <v>355</v>
      </c>
    </row>
    <row r="811" spans="1:15" x14ac:dyDescent="0.25">
      <c r="A811" t="s">
        <v>1817</v>
      </c>
      <c r="B811" t="s">
        <v>1927</v>
      </c>
      <c r="C811" t="s">
        <v>1864</v>
      </c>
      <c r="D811" s="7" t="s">
        <v>1929</v>
      </c>
      <c r="E811" t="s">
        <v>67</v>
      </c>
      <c r="F811" t="s">
        <v>1821</v>
      </c>
      <c r="G811" s="7" t="s">
        <v>1929</v>
      </c>
      <c r="H811">
        <v>4</v>
      </c>
      <c r="I811" s="5">
        <f>IF(K811="AGG",IF(H811&gt;0,J811/H811,0),SUMIF(JAHRKURZZS,CONCATENATE(YEAR(M811),N811),JAHRUSRATES))</f>
        <v>95.3</v>
      </c>
      <c r="J811" s="4">
        <f>IF(K811="AGG",SUMIF(C:C,B871,J:J),IF(N811&lt;&gt;"",H811*I811,"???FIXWERT???"))</f>
        <v>381.2</v>
      </c>
      <c r="K811" t="s">
        <v>19</v>
      </c>
      <c r="L811" s="1">
        <v>43135</v>
      </c>
      <c r="M811" s="1">
        <v>43281</v>
      </c>
      <c r="N811" t="s">
        <v>20</v>
      </c>
      <c r="O811" t="s">
        <v>355</v>
      </c>
    </row>
    <row r="812" spans="1:15" x14ac:dyDescent="0.25">
      <c r="A812" t="s">
        <v>1817</v>
      </c>
      <c r="B812" t="s">
        <v>1865</v>
      </c>
      <c r="C812" t="s">
        <v>2057</v>
      </c>
      <c r="D812" t="s">
        <v>2101</v>
      </c>
      <c r="E812" t="s">
        <v>47</v>
      </c>
      <c r="F812" t="s">
        <v>1821</v>
      </c>
      <c r="G812" s="7" t="s">
        <v>1836</v>
      </c>
      <c r="H812">
        <f>SUMIF(C:C,B812,H:H)</f>
        <v>6</v>
      </c>
      <c r="I812" s="5">
        <f t="shared" ca="1" si="113"/>
        <v>74.100000000000009</v>
      </c>
      <c r="J812" s="4">
        <f ca="1">IF(K812="AGG",SUMIF(C:C,B812,J:J),IF(N812&lt;&gt;"",H812*I812,"???FIXWERT???"))</f>
        <v>444.6</v>
      </c>
      <c r="K812" t="s">
        <v>353</v>
      </c>
      <c r="L812" s="1">
        <v>43135</v>
      </c>
      <c r="M812" s="1">
        <v>43281</v>
      </c>
      <c r="O812" t="s">
        <v>1891</v>
      </c>
    </row>
    <row r="813" spans="1:15" x14ac:dyDescent="0.25">
      <c r="A813" t="s">
        <v>1817</v>
      </c>
      <c r="B813" t="s">
        <v>2070</v>
      </c>
      <c r="C813" t="s">
        <v>1865</v>
      </c>
      <c r="D813" s="7" t="s">
        <v>1930</v>
      </c>
      <c r="E813" t="s">
        <v>67</v>
      </c>
      <c r="F813" t="s">
        <v>1821</v>
      </c>
      <c r="G813" s="7" t="s">
        <v>1930</v>
      </c>
      <c r="H813">
        <v>4</v>
      </c>
      <c r="I813" s="5">
        <f ca="1">IF(K813="AGG",IF(H813&gt;0,J813/H813,0),SUMIF(JAHRKURZZS,CONCATENATE(YEAR(M813),N813),JAHRUSRATES))</f>
        <v>63.5</v>
      </c>
      <c r="J813" s="4">
        <f ca="1">IF(K813="AGG",SUMIF(C:C,B815,J:J),IF(N813&lt;&gt;"",H813*I813,"???FIXWERT???"))</f>
        <v>254</v>
      </c>
      <c r="K813" t="s">
        <v>19</v>
      </c>
      <c r="L813" s="1">
        <v>43135</v>
      </c>
      <c r="M813" s="1">
        <v>43281</v>
      </c>
      <c r="N813" t="s">
        <v>1887</v>
      </c>
      <c r="O813" t="s">
        <v>355</v>
      </c>
    </row>
    <row r="814" spans="1:15" x14ac:dyDescent="0.25">
      <c r="A814" t="s">
        <v>1817</v>
      </c>
      <c r="B814" t="s">
        <v>2071</v>
      </c>
      <c r="C814" t="s">
        <v>1865</v>
      </c>
      <c r="D814" s="7" t="s">
        <v>1931</v>
      </c>
      <c r="E814" t="s">
        <v>67</v>
      </c>
      <c r="F814" t="s">
        <v>1821</v>
      </c>
      <c r="G814" s="7" t="s">
        <v>1931</v>
      </c>
      <c r="H814">
        <v>2</v>
      </c>
      <c r="I814" s="5">
        <f>IF(K814="AGG",IF(H814&gt;0,J814/H814,0),SUMIF(JAHRKURZZS,CONCATENATE(YEAR(M814),N814),JAHRUSRATES))</f>
        <v>95.3</v>
      </c>
      <c r="J814" s="4">
        <f>IF(K814="AGG",SUMIF(C:C,B889,J:J),IF(N814&lt;&gt;"",H814*I814,"???FIXWERT???"))</f>
        <v>190.6</v>
      </c>
      <c r="K814" t="s">
        <v>19</v>
      </c>
      <c r="L814" s="1">
        <v>43135</v>
      </c>
      <c r="M814" s="1">
        <v>43281</v>
      </c>
      <c r="N814" t="s">
        <v>20</v>
      </c>
      <c r="O814" t="s">
        <v>355</v>
      </c>
    </row>
    <row r="815" spans="1:15" x14ac:dyDescent="0.25">
      <c r="A815" t="s">
        <v>1817</v>
      </c>
      <c r="B815" t="s">
        <v>1866</v>
      </c>
      <c r="C815" t="s">
        <v>2057</v>
      </c>
      <c r="D815" t="s">
        <v>2100</v>
      </c>
      <c r="E815" t="s">
        <v>47</v>
      </c>
      <c r="F815" t="s">
        <v>1821</v>
      </c>
      <c r="G815" s="7" t="s">
        <v>1837</v>
      </c>
      <c r="H815">
        <f>SUMIF(C:C,B815,H:H)</f>
        <v>12</v>
      </c>
      <c r="I815" s="5">
        <f t="shared" ca="1" si="113"/>
        <v>68.8</v>
      </c>
      <c r="J815" s="4">
        <f ca="1">IF(K815="AGG",SUMIF(C:C,B815,J:J),IF(N815&lt;&gt;"",H815*I815,"???FIXWERT???"))</f>
        <v>825.6</v>
      </c>
      <c r="K815" t="s">
        <v>353</v>
      </c>
      <c r="L815" s="1">
        <v>43135</v>
      </c>
      <c r="M815" s="1">
        <v>43281</v>
      </c>
      <c r="O815" t="s">
        <v>1891</v>
      </c>
    </row>
    <row r="816" spans="1:15" x14ac:dyDescent="0.25">
      <c r="A816" t="s">
        <v>1817</v>
      </c>
      <c r="B816" t="s">
        <v>1932</v>
      </c>
      <c r="C816" t="s">
        <v>1866</v>
      </c>
      <c r="D816" s="7" t="s">
        <v>1934</v>
      </c>
      <c r="E816" t="s">
        <v>67</v>
      </c>
      <c r="F816" t="s">
        <v>1821</v>
      </c>
      <c r="G816" s="7" t="s">
        <v>1934</v>
      </c>
      <c r="H816">
        <v>10</v>
      </c>
      <c r="I816" s="5">
        <f ca="1">IF(K816="AGG",IF(H816&gt;0,J816/H816,0),SUMIF(JAHRKURZZS,CONCATENATE(YEAR(M816),N816),JAHRUSRATES))</f>
        <v>63.5</v>
      </c>
      <c r="J816" s="4">
        <f ca="1">IF(K816="AGG",SUMIF(C:C,B818,J:J),IF(N816&lt;&gt;"",H816*I816,"???FIXWERT???"))</f>
        <v>635</v>
      </c>
      <c r="K816" t="s">
        <v>19</v>
      </c>
      <c r="L816" s="1">
        <v>43135</v>
      </c>
      <c r="M816" s="1">
        <v>43281</v>
      </c>
      <c r="N816" t="s">
        <v>1887</v>
      </c>
      <c r="O816" t="s">
        <v>355</v>
      </c>
    </row>
    <row r="817" spans="1:15" x14ac:dyDescent="0.25">
      <c r="A817" t="s">
        <v>1817</v>
      </c>
      <c r="B817" t="s">
        <v>1933</v>
      </c>
      <c r="C817" t="s">
        <v>1866</v>
      </c>
      <c r="D817" s="7" t="s">
        <v>1935</v>
      </c>
      <c r="E817" t="s">
        <v>67</v>
      </c>
      <c r="F817" t="s">
        <v>1821</v>
      </c>
      <c r="G817" s="7" t="s">
        <v>1935</v>
      </c>
      <c r="H817">
        <v>2</v>
      </c>
      <c r="I817" s="5">
        <f>IF(K817="AGG",IF(H817&gt;0,J817/H817,0),SUMIF(JAHRKURZZS,CONCATENATE(YEAR(M817),N817),JAHRUSRATES))</f>
        <v>95.3</v>
      </c>
      <c r="J817" s="4">
        <f>IF(K817="AGG",SUMIF(C:C,B892,J:J),IF(N817&lt;&gt;"",H817*I817,"???FIXWERT???"))</f>
        <v>190.6</v>
      </c>
      <c r="K817" t="s">
        <v>19</v>
      </c>
      <c r="L817" s="1">
        <v>43135</v>
      </c>
      <c r="M817" s="1">
        <v>43281</v>
      </c>
      <c r="N817" t="s">
        <v>20</v>
      </c>
      <c r="O817" t="s">
        <v>355</v>
      </c>
    </row>
    <row r="818" spans="1:15" x14ac:dyDescent="0.25">
      <c r="A818" t="s">
        <v>1817</v>
      </c>
      <c r="B818" t="s">
        <v>1867</v>
      </c>
      <c r="C818" t="s">
        <v>2057</v>
      </c>
      <c r="D818" t="s">
        <v>2099</v>
      </c>
      <c r="E818" t="s">
        <v>47</v>
      </c>
      <c r="F818" t="s">
        <v>1821</v>
      </c>
      <c r="G818" s="7" t="s">
        <v>1838</v>
      </c>
      <c r="H818">
        <f>SUMIF(C:C,B818,H:H)</f>
        <v>12</v>
      </c>
      <c r="I818" s="5">
        <f t="shared" ca="1" si="113"/>
        <v>68.8</v>
      </c>
      <c r="J818" s="4">
        <f ca="1">IF(K818="AGG",SUMIF(C:C,B818,J:J),IF(N818&lt;&gt;"",H818*I818,"???FIXWERT???"))</f>
        <v>825.6</v>
      </c>
      <c r="K818" t="s">
        <v>353</v>
      </c>
      <c r="L818" s="1">
        <v>43135</v>
      </c>
      <c r="M818" s="1">
        <v>43281</v>
      </c>
      <c r="O818" t="s">
        <v>1891</v>
      </c>
    </row>
    <row r="819" spans="1:15" x14ac:dyDescent="0.25">
      <c r="A819" t="s">
        <v>1817</v>
      </c>
      <c r="B819" t="s">
        <v>2072</v>
      </c>
      <c r="C819" t="s">
        <v>1867</v>
      </c>
      <c r="D819" s="7" t="s">
        <v>1936</v>
      </c>
      <c r="E819" t="s">
        <v>67</v>
      </c>
      <c r="F819" t="s">
        <v>1821</v>
      </c>
      <c r="G819" s="7" t="s">
        <v>1936</v>
      </c>
      <c r="H819">
        <v>10</v>
      </c>
      <c r="I819" s="5">
        <f ca="1">IF(K819="AGG",IF(H819&gt;0,J819/H819,0),SUMIF(JAHRKURZZS,CONCATENATE(YEAR(M819),N819),JAHRUSRATES))</f>
        <v>63.5</v>
      </c>
      <c r="J819" s="4">
        <f ca="1">IF(K819="AGG",SUMIF(C:C,B821,J:J),IF(N819&lt;&gt;"",H819*I819,"???FIXWERT???"))</f>
        <v>635</v>
      </c>
      <c r="K819" t="s">
        <v>19</v>
      </c>
      <c r="L819" s="1">
        <v>43135</v>
      </c>
      <c r="M819" s="1">
        <v>43281</v>
      </c>
      <c r="N819" t="s">
        <v>1887</v>
      </c>
      <c r="O819" t="s">
        <v>355</v>
      </c>
    </row>
    <row r="820" spans="1:15" x14ac:dyDescent="0.25">
      <c r="A820" t="s">
        <v>1817</v>
      </c>
      <c r="B820" t="s">
        <v>2073</v>
      </c>
      <c r="C820" t="s">
        <v>1867</v>
      </c>
      <c r="D820" s="7" t="s">
        <v>1937</v>
      </c>
      <c r="E820" t="s">
        <v>67</v>
      </c>
      <c r="F820" t="s">
        <v>1821</v>
      </c>
      <c r="G820" s="7" t="s">
        <v>1937</v>
      </c>
      <c r="H820">
        <v>2</v>
      </c>
      <c r="I820" s="5">
        <f>IF(K820="AGG",IF(H820&gt;0,J820/H820,0),SUMIF(JAHRKURZZS,CONCATENATE(YEAR(M820),N820),JAHRUSRATES))</f>
        <v>95.3</v>
      </c>
      <c r="J820" s="4">
        <f>IF(K820="AGG",SUMIF(C:C,B895,J:J),IF(N820&lt;&gt;"",H820*I820,"???FIXWERT???"))</f>
        <v>190.6</v>
      </c>
      <c r="K820" t="s">
        <v>19</v>
      </c>
      <c r="L820" s="1">
        <v>43135</v>
      </c>
      <c r="M820" s="1">
        <v>43281</v>
      </c>
      <c r="N820" t="s">
        <v>20</v>
      </c>
      <c r="O820" t="s">
        <v>355</v>
      </c>
    </row>
    <row r="821" spans="1:15" x14ac:dyDescent="0.25">
      <c r="A821" t="s">
        <v>1817</v>
      </c>
      <c r="B821" t="s">
        <v>1868</v>
      </c>
      <c r="C821" t="s">
        <v>2057</v>
      </c>
      <c r="D821" t="s">
        <v>2098</v>
      </c>
      <c r="E821" t="s">
        <v>47</v>
      </c>
      <c r="F821" t="s">
        <v>1821</v>
      </c>
      <c r="G821" s="7" t="s">
        <v>1839</v>
      </c>
      <c r="H821">
        <f>SUMIF(C:C,B821,H:H)</f>
        <v>20</v>
      </c>
      <c r="I821" s="5">
        <f t="shared" ca="1" si="113"/>
        <v>69.86</v>
      </c>
      <c r="J821" s="4">
        <f ca="1">IF(K821="AGG",SUMIF(C:C,B821,J:J),IF(N821&lt;&gt;"",H821*I821,"???FIXWERT???"))</f>
        <v>1397.2</v>
      </c>
      <c r="K821" t="s">
        <v>353</v>
      </c>
      <c r="L821" s="1">
        <v>43135</v>
      </c>
      <c r="M821" s="1">
        <v>43281</v>
      </c>
      <c r="O821" t="s">
        <v>1891</v>
      </c>
    </row>
    <row r="822" spans="1:15" x14ac:dyDescent="0.25">
      <c r="A822" t="s">
        <v>1817</v>
      </c>
      <c r="B822" t="s">
        <v>1938</v>
      </c>
      <c r="C822" t="s">
        <v>1868</v>
      </c>
      <c r="D822" s="7" t="s">
        <v>1940</v>
      </c>
      <c r="E822" t="s">
        <v>67</v>
      </c>
      <c r="F822" t="s">
        <v>1821</v>
      </c>
      <c r="G822" s="7" t="s">
        <v>1940</v>
      </c>
      <c r="H822">
        <v>16</v>
      </c>
      <c r="I822" s="5">
        <f ca="1">IF(K822="AGG",IF(H822&gt;0,J822/H822,0),SUMIF(JAHRKURZZS,CONCATENATE(YEAR(M822),N822),JAHRUSRATES))</f>
        <v>63.5</v>
      </c>
      <c r="J822" s="4">
        <f ca="1">IF(K822="AGG",SUMIF(C:C,B824,J:J),IF(N822&lt;&gt;"",H822*I822,"???FIXWERT???"))</f>
        <v>1016</v>
      </c>
      <c r="K822" t="s">
        <v>19</v>
      </c>
      <c r="L822" s="1">
        <v>43135</v>
      </c>
      <c r="M822" s="1">
        <v>43281</v>
      </c>
      <c r="N822" t="s">
        <v>1887</v>
      </c>
      <c r="O822" t="s">
        <v>355</v>
      </c>
    </row>
    <row r="823" spans="1:15" x14ac:dyDescent="0.25">
      <c r="A823" t="s">
        <v>1817</v>
      </c>
      <c r="B823" t="s">
        <v>1939</v>
      </c>
      <c r="C823" t="s">
        <v>1868</v>
      </c>
      <c r="D823" s="7" t="s">
        <v>1941</v>
      </c>
      <c r="E823" t="s">
        <v>67</v>
      </c>
      <c r="F823" t="s">
        <v>1821</v>
      </c>
      <c r="G823" s="7" t="s">
        <v>1941</v>
      </c>
      <c r="H823">
        <v>4</v>
      </c>
      <c r="I823" s="5">
        <f>IF(K823="AGG",IF(H823&gt;0,J823/H823,0),SUMIF(JAHRKURZZS,CONCATENATE(YEAR(M823),N823),JAHRUSRATES))</f>
        <v>95.3</v>
      </c>
      <c r="J823" s="4">
        <f>IF(K823="AGG",SUMIF(C:C,B898,J:J),IF(N823&lt;&gt;"",H823*I823,"???FIXWERT???"))</f>
        <v>381.2</v>
      </c>
      <c r="K823" t="s">
        <v>19</v>
      </c>
      <c r="L823" s="1">
        <v>43135</v>
      </c>
      <c r="M823" s="1">
        <v>43281</v>
      </c>
      <c r="N823" t="s">
        <v>20</v>
      </c>
      <c r="O823" t="s">
        <v>355</v>
      </c>
    </row>
    <row r="824" spans="1:15" x14ac:dyDescent="0.25">
      <c r="A824" t="s">
        <v>1817</v>
      </c>
      <c r="B824" t="s">
        <v>1869</v>
      </c>
      <c r="C824" t="s">
        <v>2057</v>
      </c>
      <c r="D824" t="s">
        <v>2097</v>
      </c>
      <c r="E824" t="s">
        <v>47</v>
      </c>
      <c r="F824" t="s">
        <v>1821</v>
      </c>
      <c r="G824" s="7" t="s">
        <v>1840</v>
      </c>
      <c r="H824">
        <f>SUMIF(C:C,B824,H:H)</f>
        <v>100</v>
      </c>
      <c r="I824" s="5">
        <f t="shared" ca="1" si="113"/>
        <v>68.588000000000008</v>
      </c>
      <c r="J824" s="4">
        <f ca="1">IF(K824="AGG",SUMIF(C:C,B824,J:J),IF(N824&lt;&gt;"",H824*I824,"???FIXWERT???"))</f>
        <v>6858.8</v>
      </c>
      <c r="K824" t="s">
        <v>353</v>
      </c>
      <c r="L824" s="1">
        <v>43135</v>
      </c>
      <c r="M824" s="1">
        <v>43281</v>
      </c>
      <c r="O824" t="s">
        <v>1891</v>
      </c>
    </row>
    <row r="825" spans="1:15" x14ac:dyDescent="0.25">
      <c r="A825" t="s">
        <v>1817</v>
      </c>
      <c r="B825" t="s">
        <v>1942</v>
      </c>
      <c r="C825" t="s">
        <v>1869</v>
      </c>
      <c r="D825" s="7" t="s">
        <v>1951</v>
      </c>
      <c r="E825" t="s">
        <v>67</v>
      </c>
      <c r="F825" t="s">
        <v>1821</v>
      </c>
      <c r="G825" s="7" t="s">
        <v>1951</v>
      </c>
      <c r="H825">
        <v>16</v>
      </c>
      <c r="I825" s="5">
        <f t="shared" ref="I825:I831" ca="1" si="114">IF(K825="AGG",IF(H825&gt;0,J825/H825,0),SUMIF(JAHRKURZZS,CONCATENATE(YEAR(M825),N825),JAHRUSRATES))</f>
        <v>63.5</v>
      </c>
      <c r="J825" s="4">
        <f t="shared" ref="J825:J830" ca="1" si="115">IF(K825="AGG",SUMIF(C:C,B827,J:J),IF(N825&lt;&gt;"",H825*I825,"???FIXWERT???"))</f>
        <v>1016</v>
      </c>
      <c r="K825" t="s">
        <v>19</v>
      </c>
      <c r="L825" s="1">
        <v>43135</v>
      </c>
      <c r="M825" s="1">
        <v>43281</v>
      </c>
      <c r="N825" t="s">
        <v>1887</v>
      </c>
      <c r="O825" t="s">
        <v>355</v>
      </c>
    </row>
    <row r="826" spans="1:15" x14ac:dyDescent="0.25">
      <c r="A826" t="s">
        <v>1817</v>
      </c>
      <c r="B826" t="s">
        <v>1943</v>
      </c>
      <c r="C826" t="s">
        <v>1869</v>
      </c>
      <c r="D826" s="7" t="s">
        <v>1952</v>
      </c>
      <c r="E826" t="s">
        <v>67</v>
      </c>
      <c r="F826" t="s">
        <v>1821</v>
      </c>
      <c r="G826" s="7" t="s">
        <v>1952</v>
      </c>
      <c r="H826">
        <v>16</v>
      </c>
      <c r="I826" s="5">
        <f t="shared" ca="1" si="114"/>
        <v>63.5</v>
      </c>
      <c r="J826" s="4">
        <f t="shared" ca="1" si="115"/>
        <v>1016</v>
      </c>
      <c r="K826" t="s">
        <v>19</v>
      </c>
      <c r="L826" s="1">
        <v>43135</v>
      </c>
      <c r="M826" s="1">
        <v>43281</v>
      </c>
      <c r="N826" t="s">
        <v>1887</v>
      </c>
      <c r="O826" t="s">
        <v>355</v>
      </c>
    </row>
    <row r="827" spans="1:15" x14ac:dyDescent="0.25">
      <c r="A827" t="s">
        <v>1817</v>
      </c>
      <c r="B827" t="s">
        <v>1944</v>
      </c>
      <c r="C827" t="s">
        <v>1869</v>
      </c>
      <c r="D827" s="7" t="s">
        <v>1953</v>
      </c>
      <c r="E827" t="s">
        <v>67</v>
      </c>
      <c r="F827" t="s">
        <v>1821</v>
      </c>
      <c r="G827" s="7" t="s">
        <v>1953</v>
      </c>
      <c r="H827">
        <v>12</v>
      </c>
      <c r="I827" s="5">
        <f t="shared" ca="1" si="114"/>
        <v>63.5</v>
      </c>
      <c r="J827" s="4">
        <f t="shared" ca="1" si="115"/>
        <v>762</v>
      </c>
      <c r="K827" t="s">
        <v>19</v>
      </c>
      <c r="L827" s="1">
        <v>43135</v>
      </c>
      <c r="M827" s="1">
        <v>43281</v>
      </c>
      <c r="N827" t="s">
        <v>1887</v>
      </c>
      <c r="O827" t="s">
        <v>355</v>
      </c>
    </row>
    <row r="828" spans="1:15" x14ac:dyDescent="0.25">
      <c r="A828" t="s">
        <v>1817</v>
      </c>
      <c r="B828" t="s">
        <v>1945</v>
      </c>
      <c r="C828" t="s">
        <v>1869</v>
      </c>
      <c r="D828" s="7" t="s">
        <v>1954</v>
      </c>
      <c r="E828" t="s">
        <v>67</v>
      </c>
      <c r="F828" t="s">
        <v>1821</v>
      </c>
      <c r="G828" s="7" t="s">
        <v>1954</v>
      </c>
      <c r="H828">
        <v>12</v>
      </c>
      <c r="I828" s="5">
        <f t="shared" ca="1" si="114"/>
        <v>63.5</v>
      </c>
      <c r="J828" s="4">
        <f t="shared" ca="1" si="115"/>
        <v>762</v>
      </c>
      <c r="K828" t="s">
        <v>19</v>
      </c>
      <c r="L828" s="1">
        <v>43135</v>
      </c>
      <c r="M828" s="1">
        <v>43281</v>
      </c>
      <c r="N828" t="s">
        <v>1887</v>
      </c>
      <c r="O828" t="s">
        <v>355</v>
      </c>
    </row>
    <row r="829" spans="1:15" x14ac:dyDescent="0.25">
      <c r="A829" t="s">
        <v>1817</v>
      </c>
      <c r="B829" t="s">
        <v>1946</v>
      </c>
      <c r="C829" t="s">
        <v>1869</v>
      </c>
      <c r="D829" s="7" t="s">
        <v>1957</v>
      </c>
      <c r="E829" t="s">
        <v>67</v>
      </c>
      <c r="F829" t="s">
        <v>1821</v>
      </c>
      <c r="G829" s="7" t="s">
        <v>1957</v>
      </c>
      <c r="H829">
        <v>12</v>
      </c>
      <c r="I829" s="5">
        <f t="shared" ca="1" si="114"/>
        <v>63.5</v>
      </c>
      <c r="J829" s="4">
        <f t="shared" ca="1" si="115"/>
        <v>762</v>
      </c>
      <c r="K829" t="s">
        <v>19</v>
      </c>
      <c r="L829" s="1">
        <v>43135</v>
      </c>
      <c r="M829" s="1">
        <v>43281</v>
      </c>
      <c r="N829" t="s">
        <v>1887</v>
      </c>
      <c r="O829" t="s">
        <v>355</v>
      </c>
    </row>
    <row r="830" spans="1:15" x14ac:dyDescent="0.25">
      <c r="A830" t="s">
        <v>1817</v>
      </c>
      <c r="B830" t="s">
        <v>1947</v>
      </c>
      <c r="C830" t="s">
        <v>1869</v>
      </c>
      <c r="D830" s="7" t="s">
        <v>1955</v>
      </c>
      <c r="E830" t="s">
        <v>67</v>
      </c>
      <c r="F830" t="s">
        <v>1821</v>
      </c>
      <c r="G830" s="7" t="s">
        <v>1955</v>
      </c>
      <c r="H830">
        <v>16</v>
      </c>
      <c r="I830" s="5">
        <f t="shared" ca="1" si="114"/>
        <v>63.5</v>
      </c>
      <c r="J830" s="4">
        <f t="shared" ca="1" si="115"/>
        <v>1016</v>
      </c>
      <c r="K830" t="s">
        <v>19</v>
      </c>
      <c r="L830" s="1">
        <v>43135</v>
      </c>
      <c r="M830" s="1">
        <v>43281</v>
      </c>
      <c r="N830" t="s">
        <v>1887</v>
      </c>
      <c r="O830" t="s">
        <v>355</v>
      </c>
    </row>
    <row r="831" spans="1:15" x14ac:dyDescent="0.25">
      <c r="A831" t="s">
        <v>1817</v>
      </c>
      <c r="B831" t="s">
        <v>1948</v>
      </c>
      <c r="C831" t="s">
        <v>1869</v>
      </c>
      <c r="D831" s="7" t="s">
        <v>1956</v>
      </c>
      <c r="E831" t="s">
        <v>67</v>
      </c>
      <c r="F831" t="s">
        <v>1821</v>
      </c>
      <c r="G831" s="7" t="s">
        <v>1956</v>
      </c>
      <c r="H831">
        <v>16</v>
      </c>
      <c r="I831" s="5">
        <f t="shared" si="114"/>
        <v>95.3</v>
      </c>
      <c r="J831" s="4">
        <f>IF(K831="AGG",SUMIF(C:C,B835,J:J),IF(N831&lt;&gt;"",H831*I831,"???FIXWERT???"))</f>
        <v>1524.8</v>
      </c>
      <c r="K831" t="s">
        <v>19</v>
      </c>
      <c r="L831" s="1">
        <v>43135</v>
      </c>
      <c r="M831" s="1">
        <v>43281</v>
      </c>
      <c r="N831" t="s">
        <v>20</v>
      </c>
      <c r="O831" t="s">
        <v>355</v>
      </c>
    </row>
    <row r="832" spans="1:15" x14ac:dyDescent="0.25">
      <c r="A832" t="s">
        <v>1817</v>
      </c>
      <c r="B832" t="s">
        <v>1870</v>
      </c>
      <c r="C832" t="s">
        <v>2057</v>
      </c>
      <c r="D832" t="s">
        <v>2093</v>
      </c>
      <c r="E832" t="s">
        <v>47</v>
      </c>
      <c r="F832" t="s">
        <v>1821</v>
      </c>
      <c r="G832" s="7" t="s">
        <v>1841</v>
      </c>
      <c r="H832">
        <f>SUMIF(C:C,B832,H:H)</f>
        <v>12</v>
      </c>
      <c r="I832" s="5">
        <f t="shared" ca="1" si="113"/>
        <v>68.8</v>
      </c>
      <c r="J832" s="4">
        <f ca="1">IF(K832="AGG",SUMIF(C:C,B832,J:J),IF(N832&lt;&gt;"",H832*I832,"???FIXWERT???"))</f>
        <v>825.6</v>
      </c>
      <c r="K832" t="s">
        <v>353</v>
      </c>
      <c r="L832" s="1">
        <v>43135</v>
      </c>
      <c r="M832" s="1">
        <v>43281</v>
      </c>
      <c r="O832" t="s">
        <v>1892</v>
      </c>
    </row>
    <row r="833" spans="1:15" x14ac:dyDescent="0.25">
      <c r="A833" t="s">
        <v>1817</v>
      </c>
      <c r="B833" t="s">
        <v>1958</v>
      </c>
      <c r="C833" t="s">
        <v>1870</v>
      </c>
      <c r="D833" s="7" t="s">
        <v>1960</v>
      </c>
      <c r="E833" t="s">
        <v>67</v>
      </c>
      <c r="F833" t="s">
        <v>1821</v>
      </c>
      <c r="G833" s="7" t="s">
        <v>1960</v>
      </c>
      <c r="H833">
        <v>10</v>
      </c>
      <c r="I833" s="5">
        <f ca="1">IF(K833="AGG",IF(H833&gt;0,J833/H833,0),SUMIF(JAHRKURZZS,CONCATENATE(YEAR(M833),N833),JAHRUSRATES))</f>
        <v>63.5</v>
      </c>
      <c r="J833" s="4">
        <f ca="1">IF(K833="AGG",SUMIF(C:C,B835,J:J),IF(N833&lt;&gt;"",H833*I833,"???FIXWERT???"))</f>
        <v>635</v>
      </c>
      <c r="K833" t="s">
        <v>19</v>
      </c>
      <c r="L833" s="1">
        <v>43135</v>
      </c>
      <c r="M833" s="1">
        <v>43281</v>
      </c>
      <c r="N833" t="s">
        <v>1887</v>
      </c>
      <c r="O833" t="s">
        <v>355</v>
      </c>
    </row>
    <row r="834" spans="1:15" x14ac:dyDescent="0.25">
      <c r="A834" t="s">
        <v>1817</v>
      </c>
      <c r="B834" t="s">
        <v>1959</v>
      </c>
      <c r="C834" t="s">
        <v>1870</v>
      </c>
      <c r="D834" s="7" t="s">
        <v>1961</v>
      </c>
      <c r="E834" t="s">
        <v>67</v>
      </c>
      <c r="F834" t="s">
        <v>1821</v>
      </c>
      <c r="G834" s="7" t="s">
        <v>1961</v>
      </c>
      <c r="H834">
        <v>2</v>
      </c>
      <c r="I834" s="5">
        <f>IF(K834="AGG",IF(H834&gt;0,J834/H834,0),SUMIF(JAHRKURZZS,CONCATENATE(YEAR(M834),N834),JAHRUSRATES))</f>
        <v>95.3</v>
      </c>
      <c r="J834" s="4">
        <f>IF(K834="AGG",SUMIF(C:C,B911,J:J),IF(N834&lt;&gt;"",H834*I834,"???FIXWERT???"))</f>
        <v>190.6</v>
      </c>
      <c r="K834" t="s">
        <v>19</v>
      </c>
      <c r="L834" s="1">
        <v>43135</v>
      </c>
      <c r="M834" s="1">
        <v>43281</v>
      </c>
      <c r="N834" t="s">
        <v>20</v>
      </c>
      <c r="O834" t="s">
        <v>355</v>
      </c>
    </row>
    <row r="835" spans="1:15" x14ac:dyDescent="0.25">
      <c r="A835" t="s">
        <v>1817</v>
      </c>
      <c r="B835" t="s">
        <v>1871</v>
      </c>
      <c r="C835" t="s">
        <v>2057</v>
      </c>
      <c r="D835" t="s">
        <v>2094</v>
      </c>
      <c r="E835" t="s">
        <v>47</v>
      </c>
      <c r="F835" t="s">
        <v>1821</v>
      </c>
      <c r="G835" s="7" t="s">
        <v>1842</v>
      </c>
      <c r="H835">
        <f>SUMIF(C:C,B835,H:H)</f>
        <v>12</v>
      </c>
      <c r="I835" s="5">
        <f t="shared" ca="1" si="113"/>
        <v>68.8</v>
      </c>
      <c r="J835" s="4">
        <f ca="1">IF(K835="AGG",SUMIF(C:C,B835,J:J),IF(N835&lt;&gt;"",H835*I835,"???FIXWERT???"))</f>
        <v>825.6</v>
      </c>
      <c r="K835" t="s">
        <v>353</v>
      </c>
      <c r="L835" s="1">
        <v>43135</v>
      </c>
      <c r="M835" s="1">
        <v>43281</v>
      </c>
      <c r="O835" t="s">
        <v>1892</v>
      </c>
    </row>
    <row r="836" spans="1:15" x14ac:dyDescent="0.25">
      <c r="A836" t="s">
        <v>1817</v>
      </c>
      <c r="B836" t="s">
        <v>1964</v>
      </c>
      <c r="C836" t="s">
        <v>1871</v>
      </c>
      <c r="D836" s="7" t="s">
        <v>1962</v>
      </c>
      <c r="E836" t="s">
        <v>67</v>
      </c>
      <c r="F836" t="s">
        <v>1821</v>
      </c>
      <c r="G836" s="7" t="s">
        <v>1962</v>
      </c>
      <c r="H836">
        <v>10</v>
      </c>
      <c r="I836" s="5">
        <f ca="1">IF(K836="AGG",IF(H836&gt;0,J836/H836,0),SUMIF(JAHRKURZZS,CONCATENATE(YEAR(M836),N836),JAHRUSRATES))</f>
        <v>63.5</v>
      </c>
      <c r="J836" s="4">
        <f ca="1">IF(K836="AGG",SUMIF(C:C,B838,J:J),IF(N836&lt;&gt;"",H836*I836,"???FIXWERT???"))</f>
        <v>635</v>
      </c>
      <c r="K836" t="s">
        <v>19</v>
      </c>
      <c r="L836" s="1">
        <v>43135</v>
      </c>
      <c r="M836" s="1">
        <v>43281</v>
      </c>
      <c r="N836" t="s">
        <v>1887</v>
      </c>
      <c r="O836" t="s">
        <v>355</v>
      </c>
    </row>
    <row r="837" spans="1:15" x14ac:dyDescent="0.25">
      <c r="A837" t="s">
        <v>1817</v>
      </c>
      <c r="B837" t="s">
        <v>1965</v>
      </c>
      <c r="C837" t="s">
        <v>1871</v>
      </c>
      <c r="D837" s="7" t="s">
        <v>1963</v>
      </c>
      <c r="E837" t="s">
        <v>67</v>
      </c>
      <c r="F837" t="s">
        <v>1821</v>
      </c>
      <c r="G837" s="7" t="s">
        <v>1963</v>
      </c>
      <c r="H837">
        <v>2</v>
      </c>
      <c r="I837" s="5">
        <f>IF(K837="AGG",IF(H837&gt;0,J837/H837,0),SUMIF(JAHRKURZZS,CONCATENATE(YEAR(M837),N837),JAHRUSRATES))</f>
        <v>95.3</v>
      </c>
      <c r="J837" s="4">
        <f>IF(K837="AGG",SUMIF(C:C,B914,J:J),IF(N837&lt;&gt;"",H837*I837,"???FIXWERT???"))</f>
        <v>190.6</v>
      </c>
      <c r="K837" t="s">
        <v>19</v>
      </c>
      <c r="L837" s="1">
        <v>43135</v>
      </c>
      <c r="M837" s="1">
        <v>43281</v>
      </c>
      <c r="N837" t="s">
        <v>20</v>
      </c>
      <c r="O837" t="s">
        <v>355</v>
      </c>
    </row>
    <row r="838" spans="1:15" x14ac:dyDescent="0.25">
      <c r="A838" t="s">
        <v>1817</v>
      </c>
      <c r="B838" t="s">
        <v>1872</v>
      </c>
      <c r="C838" t="s">
        <v>2057</v>
      </c>
      <c r="D838" t="s">
        <v>2095</v>
      </c>
      <c r="E838" t="s">
        <v>47</v>
      </c>
      <c r="F838" t="s">
        <v>1821</v>
      </c>
      <c r="G838" s="7" t="s">
        <v>1843</v>
      </c>
      <c r="H838">
        <f>SUMIF(C:C,B838,H:H)</f>
        <v>4</v>
      </c>
      <c r="I838" s="5">
        <f t="shared" ca="1" si="113"/>
        <v>71.45</v>
      </c>
      <c r="J838" s="4">
        <f ca="1">IF(K838="AGG",SUMIF(C:C,B838,J:J),IF(N838&lt;&gt;"",H838*I838,"???FIXWERT???"))</f>
        <v>285.8</v>
      </c>
      <c r="K838" t="s">
        <v>353</v>
      </c>
      <c r="L838" s="1">
        <v>43135</v>
      </c>
      <c r="M838" s="1">
        <v>43281</v>
      </c>
      <c r="O838" t="s">
        <v>1892</v>
      </c>
    </row>
    <row r="839" spans="1:15" x14ac:dyDescent="0.25">
      <c r="A839" t="s">
        <v>1817</v>
      </c>
      <c r="B839" t="s">
        <v>1966</v>
      </c>
      <c r="C839" t="s">
        <v>1872</v>
      </c>
      <c r="D839" s="7" t="s">
        <v>1968</v>
      </c>
      <c r="E839" t="s">
        <v>67</v>
      </c>
      <c r="F839" t="s">
        <v>1821</v>
      </c>
      <c r="G839" s="7" t="s">
        <v>1968</v>
      </c>
      <c r="H839">
        <v>3</v>
      </c>
      <c r="I839" s="5">
        <f ca="1">IF(K839="AGG",IF(H839&gt;0,J839/H839,0),SUMIF(JAHRKURZZS,CONCATENATE(YEAR(M839),N839),JAHRUSRATES))</f>
        <v>63.5</v>
      </c>
      <c r="J839" s="4">
        <f ca="1">IF(K839="AGG",SUMIF(C:C,B841,J:J),IF(N839&lt;&gt;"",H839*I839,"???FIXWERT???"))</f>
        <v>190.5</v>
      </c>
      <c r="K839" t="s">
        <v>19</v>
      </c>
      <c r="L839" s="1">
        <v>43135</v>
      </c>
      <c r="M839" s="1">
        <v>43281</v>
      </c>
      <c r="N839" t="s">
        <v>1887</v>
      </c>
      <c r="O839" t="s">
        <v>355</v>
      </c>
    </row>
    <row r="840" spans="1:15" x14ac:dyDescent="0.25">
      <c r="A840" t="s">
        <v>1817</v>
      </c>
      <c r="B840" t="s">
        <v>1967</v>
      </c>
      <c r="C840" t="s">
        <v>1872</v>
      </c>
      <c r="D840" s="7" t="s">
        <v>1969</v>
      </c>
      <c r="E840" t="s">
        <v>67</v>
      </c>
      <c r="F840" t="s">
        <v>1821</v>
      </c>
      <c r="G840" s="7" t="s">
        <v>1969</v>
      </c>
      <c r="H840">
        <v>1</v>
      </c>
      <c r="I840" s="5">
        <f>IF(K840="AGG",IF(H840&gt;0,J840/H840,0),SUMIF(JAHRKURZZS,CONCATENATE(YEAR(M840),N840),JAHRUSRATES))</f>
        <v>95.3</v>
      </c>
      <c r="J840" s="4">
        <f>IF(K840="AGG",SUMIF(C:C,B917,J:J),IF(N840&lt;&gt;"",H840*I840,"???FIXWERT???"))</f>
        <v>95.3</v>
      </c>
      <c r="K840" t="s">
        <v>19</v>
      </c>
      <c r="L840" s="1">
        <v>43135</v>
      </c>
      <c r="M840" s="1">
        <v>43281</v>
      </c>
      <c r="N840" t="s">
        <v>20</v>
      </c>
      <c r="O840" t="s">
        <v>355</v>
      </c>
    </row>
    <row r="841" spans="1:15" x14ac:dyDescent="0.25">
      <c r="A841" t="s">
        <v>1817</v>
      </c>
      <c r="B841" t="s">
        <v>1873</v>
      </c>
      <c r="C841" t="s">
        <v>2057</v>
      </c>
      <c r="D841" t="s">
        <v>2096</v>
      </c>
      <c r="E841" t="s">
        <v>47</v>
      </c>
      <c r="F841" t="s">
        <v>1821</v>
      </c>
      <c r="G841" s="7" t="s">
        <v>1844</v>
      </c>
      <c r="H841">
        <f>SUMIF(C:C,B841,H:H)</f>
        <v>10</v>
      </c>
      <c r="I841" s="5">
        <f t="shared" ca="1" si="113"/>
        <v>82.58</v>
      </c>
      <c r="J841" s="4">
        <f ca="1">IF(K841="AGG",SUMIF(C:C,B841,J:J),IF(N841&lt;&gt;"",H841*I841,"???FIXWERT???"))</f>
        <v>825.8</v>
      </c>
      <c r="K841" t="s">
        <v>353</v>
      </c>
      <c r="L841" s="1">
        <v>43135</v>
      </c>
      <c r="M841" s="1">
        <v>43281</v>
      </c>
      <c r="O841" t="s">
        <v>1892</v>
      </c>
    </row>
    <row r="842" spans="1:15" x14ac:dyDescent="0.25">
      <c r="A842" t="s">
        <v>1817</v>
      </c>
      <c r="B842" t="s">
        <v>1970</v>
      </c>
      <c r="C842" t="s">
        <v>1873</v>
      </c>
      <c r="D842" s="7" t="s">
        <v>1972</v>
      </c>
      <c r="E842" t="s">
        <v>67</v>
      </c>
      <c r="F842" t="s">
        <v>1821</v>
      </c>
      <c r="G842" s="7" t="s">
        <v>1972</v>
      </c>
      <c r="H842">
        <v>4</v>
      </c>
      <c r="I842" s="5">
        <f ca="1">IF(K842="AGG",IF(H842&gt;0,J842/H842,0),SUMIF(JAHRKURZZS,CONCATENATE(YEAR(M842),N842),JAHRUSRATES))</f>
        <v>63.5</v>
      </c>
      <c r="J842" s="4">
        <f ca="1">IF(K842="AGG",SUMIF(C:C,B844,J:J),IF(N842&lt;&gt;"",H842*I842,"???FIXWERT???"))</f>
        <v>254</v>
      </c>
      <c r="K842" t="s">
        <v>19</v>
      </c>
      <c r="L842" s="1">
        <v>43135</v>
      </c>
      <c r="M842" s="1">
        <v>43281</v>
      </c>
      <c r="N842" t="s">
        <v>1887</v>
      </c>
      <c r="O842" t="s">
        <v>355</v>
      </c>
    </row>
    <row r="843" spans="1:15" x14ac:dyDescent="0.25">
      <c r="A843" t="s">
        <v>1817</v>
      </c>
      <c r="B843" t="s">
        <v>1971</v>
      </c>
      <c r="C843" t="s">
        <v>1873</v>
      </c>
      <c r="D843" s="7" t="s">
        <v>1973</v>
      </c>
      <c r="E843" t="s">
        <v>67</v>
      </c>
      <c r="F843" t="s">
        <v>1821</v>
      </c>
      <c r="G843" s="7" t="s">
        <v>1973</v>
      </c>
      <c r="H843">
        <v>6</v>
      </c>
      <c r="I843" s="5">
        <f>IF(K843="AGG",IF(H843&gt;0,J843/H843,0),SUMIF(JAHRKURZZS,CONCATENATE(YEAR(M843),N843),JAHRUSRATES))</f>
        <v>95.3</v>
      </c>
      <c r="J843" s="4">
        <f>IF(K843="AGG",SUMIF(C:C,B920,J:J),IF(N843&lt;&gt;"",H843*I843,"???FIXWERT???"))</f>
        <v>571.79999999999995</v>
      </c>
      <c r="K843" t="s">
        <v>19</v>
      </c>
      <c r="L843" s="1">
        <v>43135</v>
      </c>
      <c r="M843" s="1">
        <v>43281</v>
      </c>
      <c r="N843" t="s">
        <v>20</v>
      </c>
      <c r="O843" t="s">
        <v>355</v>
      </c>
    </row>
    <row r="844" spans="1:15" x14ac:dyDescent="0.25">
      <c r="A844" t="s">
        <v>1817</v>
      </c>
      <c r="B844" t="s">
        <v>1874</v>
      </c>
      <c r="C844" t="s">
        <v>2057</v>
      </c>
      <c r="D844" t="s">
        <v>2092</v>
      </c>
      <c r="E844" t="s">
        <v>47</v>
      </c>
      <c r="F844" t="s">
        <v>1821</v>
      </c>
      <c r="G844" s="7" t="s">
        <v>1845</v>
      </c>
      <c r="H844">
        <f>SUMIF(C:C,B844,H:H)</f>
        <v>8</v>
      </c>
      <c r="I844" s="5">
        <f t="shared" ca="1" si="113"/>
        <v>79.400000000000006</v>
      </c>
      <c r="J844" s="4">
        <f ca="1">IF(K844="AGG",SUMIF(C:C,B844,J:J),IF(N844&lt;&gt;"",H844*I844,"???FIXWERT???"))</f>
        <v>635.20000000000005</v>
      </c>
      <c r="K844" t="s">
        <v>353</v>
      </c>
      <c r="L844" s="1">
        <v>43135</v>
      </c>
      <c r="M844" s="1">
        <v>43281</v>
      </c>
      <c r="O844" t="s">
        <v>1892</v>
      </c>
    </row>
    <row r="845" spans="1:15" x14ac:dyDescent="0.25">
      <c r="A845" t="s">
        <v>1817</v>
      </c>
      <c r="B845" t="s">
        <v>1974</v>
      </c>
      <c r="C845" t="s">
        <v>1874</v>
      </c>
      <c r="D845" s="7" t="s">
        <v>1976</v>
      </c>
      <c r="E845" t="s">
        <v>67</v>
      </c>
      <c r="F845" t="s">
        <v>1821</v>
      </c>
      <c r="G845" s="7" t="s">
        <v>1976</v>
      </c>
      <c r="H845">
        <v>4</v>
      </c>
      <c r="I845" s="5">
        <f ca="1">IF(K845="AGG",IF(H845&gt;0,J845/H845,0),SUMIF(JAHRKURZZS,CONCATENATE(YEAR(M845),N845),JAHRUSRATES))</f>
        <v>63.5</v>
      </c>
      <c r="J845" s="4">
        <f ca="1">IF(K845="AGG",SUMIF(C:C,B847,J:J),IF(N845&lt;&gt;"",H845*I845,"???FIXWERT???"))</f>
        <v>254</v>
      </c>
      <c r="K845" t="s">
        <v>19</v>
      </c>
      <c r="L845" s="1">
        <v>43135</v>
      </c>
      <c r="M845" s="1">
        <v>43281</v>
      </c>
      <c r="N845" t="s">
        <v>1887</v>
      </c>
      <c r="O845" t="s">
        <v>355</v>
      </c>
    </row>
    <row r="846" spans="1:15" x14ac:dyDescent="0.25">
      <c r="A846" t="s">
        <v>1817</v>
      </c>
      <c r="B846" t="s">
        <v>1975</v>
      </c>
      <c r="C846" t="s">
        <v>1874</v>
      </c>
      <c r="D846" s="7" t="s">
        <v>1977</v>
      </c>
      <c r="E846" t="s">
        <v>67</v>
      </c>
      <c r="F846" t="s">
        <v>1821</v>
      </c>
      <c r="G846" s="7" t="s">
        <v>1977</v>
      </c>
      <c r="H846">
        <v>4</v>
      </c>
      <c r="I846" s="5">
        <f>IF(K846="AGG",IF(H846&gt;0,J846/H846,0),SUMIF(JAHRKURZZS,CONCATENATE(YEAR(M846),N846),JAHRUSRATES))</f>
        <v>95.3</v>
      </c>
      <c r="J846" s="4">
        <f>IF(K846="AGG",SUMIF(C:C,B923,J:J),IF(N846&lt;&gt;"",H846*I846,"???FIXWERT???"))</f>
        <v>381.2</v>
      </c>
      <c r="K846" t="s">
        <v>19</v>
      </c>
      <c r="L846" s="1">
        <v>43135</v>
      </c>
      <c r="M846" s="1">
        <v>43281</v>
      </c>
      <c r="N846" t="s">
        <v>20</v>
      </c>
      <c r="O846" t="s">
        <v>355</v>
      </c>
    </row>
    <row r="847" spans="1:15" x14ac:dyDescent="0.25">
      <c r="A847" t="s">
        <v>1817</v>
      </c>
      <c r="B847" t="s">
        <v>1875</v>
      </c>
      <c r="C847" t="s">
        <v>2057</v>
      </c>
      <c r="D847" t="s">
        <v>2091</v>
      </c>
      <c r="E847" t="s">
        <v>47</v>
      </c>
      <c r="F847" t="s">
        <v>1821</v>
      </c>
      <c r="G847" s="7" t="s">
        <v>1978</v>
      </c>
      <c r="H847">
        <f>SUMIF(C:C,B847,H:H)</f>
        <v>18</v>
      </c>
      <c r="I847" s="5">
        <f t="shared" ca="1" si="113"/>
        <v>74.099999999999994</v>
      </c>
      <c r="J847" s="4">
        <f ca="1">IF(K847="AGG",SUMIF(C:C,B847,J:J),IF(N847&lt;&gt;"",H847*I847,"???FIXWERT???"))</f>
        <v>1333.8</v>
      </c>
      <c r="K847" t="s">
        <v>353</v>
      </c>
      <c r="L847" s="1">
        <v>43135</v>
      </c>
      <c r="M847" s="1">
        <v>43281</v>
      </c>
      <c r="O847" t="s">
        <v>1892</v>
      </c>
    </row>
    <row r="848" spans="1:15" x14ac:dyDescent="0.25">
      <c r="A848" t="s">
        <v>1817</v>
      </c>
      <c r="B848" t="s">
        <v>1982</v>
      </c>
      <c r="C848" t="s">
        <v>1875</v>
      </c>
      <c r="D848" s="7" t="s">
        <v>1980</v>
      </c>
      <c r="E848" t="s">
        <v>67</v>
      </c>
      <c r="F848" t="s">
        <v>1821</v>
      </c>
      <c r="G848" s="7" t="s">
        <v>1980</v>
      </c>
      <c r="H848">
        <v>12</v>
      </c>
      <c r="I848" s="5">
        <f ca="1">IF(K848="AGG",IF(H848&gt;0,J848/H848,0),SUMIF(JAHRKURZZS,CONCATENATE(YEAR(M848),N848),JAHRUSRATES))</f>
        <v>63.5</v>
      </c>
      <c r="J848" s="4">
        <f ca="1">IF(K848="AGG",SUMIF(C:C,B850,J:J),IF(N848&lt;&gt;"",H848*I848,"???FIXWERT???"))</f>
        <v>762</v>
      </c>
      <c r="K848" t="s">
        <v>19</v>
      </c>
      <c r="L848" s="1">
        <v>43135</v>
      </c>
      <c r="M848" s="1">
        <v>43281</v>
      </c>
      <c r="N848" t="s">
        <v>1887</v>
      </c>
      <c r="O848" t="s">
        <v>355</v>
      </c>
    </row>
    <row r="849" spans="1:15" x14ac:dyDescent="0.25">
      <c r="A849" t="s">
        <v>1817</v>
      </c>
      <c r="B849" t="s">
        <v>1983</v>
      </c>
      <c r="C849" t="s">
        <v>1875</v>
      </c>
      <c r="D849" s="7" t="s">
        <v>1981</v>
      </c>
      <c r="E849" t="s">
        <v>67</v>
      </c>
      <c r="F849" t="s">
        <v>1821</v>
      </c>
      <c r="G849" s="7" t="s">
        <v>1981</v>
      </c>
      <c r="H849">
        <v>6</v>
      </c>
      <c r="I849" s="5">
        <f>IF(K849="AGG",IF(H849&gt;0,J849/H849,0),SUMIF(JAHRKURZZS,CONCATENATE(YEAR(M849),N849),JAHRUSRATES))</f>
        <v>95.3</v>
      </c>
      <c r="J849" s="4">
        <f>IF(K849="AGG",SUMIF(C:C,B926,J:J),IF(N849&lt;&gt;"",H849*I849,"???FIXWERT???"))</f>
        <v>571.79999999999995</v>
      </c>
      <c r="K849" t="s">
        <v>19</v>
      </c>
      <c r="L849" s="1">
        <v>43135</v>
      </c>
      <c r="M849" s="1">
        <v>43281</v>
      </c>
      <c r="N849" t="s">
        <v>20</v>
      </c>
      <c r="O849" t="s">
        <v>355</v>
      </c>
    </row>
    <row r="850" spans="1:15" x14ac:dyDescent="0.25">
      <c r="A850" t="s">
        <v>1817</v>
      </c>
      <c r="B850" t="s">
        <v>1876</v>
      </c>
      <c r="C850" t="s">
        <v>2057</v>
      </c>
      <c r="D850" t="s">
        <v>2090</v>
      </c>
      <c r="E850" t="s">
        <v>47</v>
      </c>
      <c r="F850" t="s">
        <v>1821</v>
      </c>
      <c r="G850" s="7" t="s">
        <v>1979</v>
      </c>
      <c r="H850">
        <f>SUMIF(C:C,B850,H:H)</f>
        <v>18</v>
      </c>
      <c r="I850" s="5">
        <f t="shared" ca="1" si="113"/>
        <v>74.099999999999994</v>
      </c>
      <c r="J850" s="4">
        <f ca="1">IF(K850="AGG",SUMIF(C:C,B850,J:J),IF(N850&lt;&gt;"",H850*I850,"???FIXWERT???"))</f>
        <v>1333.8</v>
      </c>
      <c r="K850" t="s">
        <v>353</v>
      </c>
      <c r="L850" s="1">
        <v>43135</v>
      </c>
      <c r="M850" s="1">
        <v>43281</v>
      </c>
      <c r="O850" t="s">
        <v>1892</v>
      </c>
    </row>
    <row r="851" spans="1:15" x14ac:dyDescent="0.25">
      <c r="A851" t="s">
        <v>1817</v>
      </c>
      <c r="B851" t="s">
        <v>1984</v>
      </c>
      <c r="C851" t="s">
        <v>1876</v>
      </c>
      <c r="D851" s="7" t="s">
        <v>1986</v>
      </c>
      <c r="E851" t="s">
        <v>67</v>
      </c>
      <c r="F851" t="s">
        <v>1821</v>
      </c>
      <c r="G851" s="7" t="s">
        <v>1986</v>
      </c>
      <c r="H851">
        <v>12</v>
      </c>
      <c r="I851" s="5">
        <f ca="1">IF(K851="AGG",IF(H851&gt;0,J851/H851,0),SUMIF(JAHRKURZZS,CONCATENATE(YEAR(M851),N851),JAHRUSRATES))</f>
        <v>63.5</v>
      </c>
      <c r="J851" s="4">
        <f ca="1">IF(K851="AGG",SUMIF(C:C,B853,J:J),IF(N851&lt;&gt;"",H851*I851,"???FIXWERT???"))</f>
        <v>762</v>
      </c>
      <c r="K851" t="s">
        <v>19</v>
      </c>
      <c r="L851" s="1">
        <v>43135</v>
      </c>
      <c r="M851" s="1">
        <v>43281</v>
      </c>
      <c r="N851" t="s">
        <v>1887</v>
      </c>
      <c r="O851" t="s">
        <v>355</v>
      </c>
    </row>
    <row r="852" spans="1:15" x14ac:dyDescent="0.25">
      <c r="A852" t="s">
        <v>1817</v>
      </c>
      <c r="B852" t="s">
        <v>1985</v>
      </c>
      <c r="C852" t="s">
        <v>1876</v>
      </c>
      <c r="D852" s="7" t="s">
        <v>1987</v>
      </c>
      <c r="E852" t="s">
        <v>67</v>
      </c>
      <c r="F852" t="s">
        <v>1821</v>
      </c>
      <c r="G852" s="7" t="s">
        <v>1987</v>
      </c>
      <c r="H852">
        <v>6</v>
      </c>
      <c r="I852" s="5">
        <f>IF(K852="AGG",IF(H852&gt;0,J852/H852,0),SUMIF(JAHRKURZZS,CONCATENATE(YEAR(M852),N852),JAHRUSRATES))</f>
        <v>95.3</v>
      </c>
      <c r="J852" s="4">
        <f>IF(K852="AGG",SUMIF(C:C,B929,J:J),IF(N852&lt;&gt;"",H852*I852,"???FIXWERT???"))</f>
        <v>571.79999999999995</v>
      </c>
      <c r="K852" t="s">
        <v>19</v>
      </c>
      <c r="L852" s="1">
        <v>43135</v>
      </c>
      <c r="M852" s="1">
        <v>43281</v>
      </c>
      <c r="N852" t="s">
        <v>20</v>
      </c>
      <c r="O852" t="s">
        <v>355</v>
      </c>
    </row>
    <row r="853" spans="1:15" x14ac:dyDescent="0.25">
      <c r="A853" t="s">
        <v>1817</v>
      </c>
      <c r="B853" t="s">
        <v>1877</v>
      </c>
      <c r="C853" t="s">
        <v>2057</v>
      </c>
      <c r="D853" t="s">
        <v>2089</v>
      </c>
      <c r="E853" t="s">
        <v>47</v>
      </c>
      <c r="F853" t="s">
        <v>1821</v>
      </c>
      <c r="G853" s="7" t="s">
        <v>1846</v>
      </c>
      <c r="H853">
        <f>SUMIF(C:C,B853,H:H)</f>
        <v>12</v>
      </c>
      <c r="I853" s="5">
        <f t="shared" ca="1" si="113"/>
        <v>74.100000000000009</v>
      </c>
      <c r="J853" s="4">
        <f ca="1">IF(K853="AGG",SUMIF(C:C,B853,J:J),IF(N853&lt;&gt;"",H853*I853,"???FIXWERT???"))</f>
        <v>889.2</v>
      </c>
      <c r="K853" t="s">
        <v>353</v>
      </c>
      <c r="L853" s="1">
        <v>43135</v>
      </c>
      <c r="M853" s="1">
        <v>43281</v>
      </c>
      <c r="O853" t="s">
        <v>1892</v>
      </c>
    </row>
    <row r="854" spans="1:15" x14ac:dyDescent="0.25">
      <c r="A854" t="s">
        <v>1817</v>
      </c>
      <c r="B854" t="s">
        <v>1877</v>
      </c>
      <c r="C854" t="s">
        <v>1877</v>
      </c>
      <c r="D854" s="7" t="s">
        <v>1988</v>
      </c>
      <c r="E854" t="s">
        <v>67</v>
      </c>
      <c r="F854" t="s">
        <v>1821</v>
      </c>
      <c r="G854" s="7" t="s">
        <v>1988</v>
      </c>
      <c r="H854">
        <v>8</v>
      </c>
      <c r="I854" s="5">
        <f ca="1">IF(K854="AGG",IF(H854&gt;0,J854/H854,0),SUMIF(JAHRKURZZS,CONCATENATE(YEAR(M854),N854),JAHRUSRATES))</f>
        <v>63.5</v>
      </c>
      <c r="J854" s="4">
        <f ca="1">IF(K854="AGG",SUMIF(C:C,B856,J:J),IF(N854&lt;&gt;"",H854*I854,"???FIXWERT???"))</f>
        <v>508</v>
      </c>
      <c r="K854" t="s">
        <v>19</v>
      </c>
      <c r="L854" s="1">
        <v>43135</v>
      </c>
      <c r="M854" s="1">
        <v>43281</v>
      </c>
      <c r="N854" t="s">
        <v>1887</v>
      </c>
      <c r="O854" t="s">
        <v>355</v>
      </c>
    </row>
    <row r="855" spans="1:15" x14ac:dyDescent="0.25">
      <c r="A855" t="s">
        <v>1817</v>
      </c>
      <c r="B855" t="s">
        <v>1877</v>
      </c>
      <c r="C855" t="s">
        <v>1877</v>
      </c>
      <c r="D855" s="7" t="s">
        <v>1989</v>
      </c>
      <c r="E855" t="s">
        <v>67</v>
      </c>
      <c r="F855" t="s">
        <v>1821</v>
      </c>
      <c r="G855" s="7" t="s">
        <v>1989</v>
      </c>
      <c r="H855">
        <v>4</v>
      </c>
      <c r="I855" s="5">
        <f>IF(K855="AGG",IF(H855&gt;0,J855/H855,0),SUMIF(JAHRKURZZS,CONCATENATE(YEAR(M855),N855),JAHRUSRATES))</f>
        <v>95.3</v>
      </c>
      <c r="J855" s="4">
        <f>IF(K855="AGG",SUMIF(C:C,B932,J:J),IF(N855&lt;&gt;"",H855*I855,"???FIXWERT???"))</f>
        <v>381.2</v>
      </c>
      <c r="K855" t="s">
        <v>19</v>
      </c>
      <c r="L855" s="1">
        <v>43135</v>
      </c>
      <c r="M855" s="1">
        <v>43281</v>
      </c>
      <c r="N855" t="s">
        <v>20</v>
      </c>
      <c r="O855" t="s">
        <v>355</v>
      </c>
    </row>
    <row r="856" spans="1:15" x14ac:dyDescent="0.25">
      <c r="A856" t="s">
        <v>1817</v>
      </c>
      <c r="B856" t="s">
        <v>1878</v>
      </c>
      <c r="C856" t="s">
        <v>2057</v>
      </c>
      <c r="D856" t="s">
        <v>2088</v>
      </c>
      <c r="E856" t="s">
        <v>47</v>
      </c>
      <c r="F856" t="s">
        <v>1821</v>
      </c>
      <c r="G856" s="7" t="s">
        <v>1847</v>
      </c>
      <c r="H856">
        <f>SUMIF(C:C,B856,H:H)</f>
        <v>24</v>
      </c>
      <c r="I856" s="5">
        <f t="shared" ca="1" si="113"/>
        <v>68.8</v>
      </c>
      <c r="J856" s="4">
        <f ca="1">IF(K856="AGG",SUMIF(C:C,B856,J:J),IF(N856&lt;&gt;"",H856*I856,"???FIXWERT???"))</f>
        <v>1651.2</v>
      </c>
      <c r="K856" t="s">
        <v>353</v>
      </c>
      <c r="L856" s="1">
        <v>43135</v>
      </c>
      <c r="M856" s="1">
        <v>43281</v>
      </c>
      <c r="O856" t="s">
        <v>1892</v>
      </c>
    </row>
    <row r="857" spans="1:15" x14ac:dyDescent="0.25">
      <c r="A857" t="s">
        <v>1817</v>
      </c>
      <c r="B857" t="s">
        <v>1990</v>
      </c>
      <c r="C857" t="s">
        <v>1878</v>
      </c>
      <c r="D857" s="7" t="s">
        <v>1992</v>
      </c>
      <c r="E857" t="s">
        <v>67</v>
      </c>
      <c r="F857" t="s">
        <v>1821</v>
      </c>
      <c r="G857" s="7" t="s">
        <v>1992</v>
      </c>
      <c r="H857">
        <v>20</v>
      </c>
      <c r="I857" s="5">
        <f ca="1">IF(K857="AGG",IF(H857&gt;0,J857/H857,0),SUMIF(JAHRKURZZS,CONCATENATE(YEAR(M857),N857),JAHRUSRATES))</f>
        <v>63.5</v>
      </c>
      <c r="J857" s="4">
        <f ca="1">IF(K857="AGG",SUMIF(C:C,B859,J:J),IF(N857&lt;&gt;"",H857*I857,"???FIXWERT???"))</f>
        <v>1270</v>
      </c>
      <c r="K857" t="s">
        <v>19</v>
      </c>
      <c r="L857" s="1">
        <v>43135</v>
      </c>
      <c r="M857" s="1">
        <v>43281</v>
      </c>
      <c r="N857" t="s">
        <v>1887</v>
      </c>
      <c r="O857" t="s">
        <v>355</v>
      </c>
    </row>
    <row r="858" spans="1:15" x14ac:dyDescent="0.25">
      <c r="A858" t="s">
        <v>1817</v>
      </c>
      <c r="B858" t="s">
        <v>1991</v>
      </c>
      <c r="C858" t="s">
        <v>1878</v>
      </c>
      <c r="D858" s="7" t="s">
        <v>1993</v>
      </c>
      <c r="E858" t="s">
        <v>67</v>
      </c>
      <c r="F858" t="s">
        <v>1821</v>
      </c>
      <c r="G858" s="7" t="s">
        <v>1993</v>
      </c>
      <c r="H858">
        <v>4</v>
      </c>
      <c r="I858" s="5">
        <f>IF(K858="AGG",IF(H858&gt;0,J858/H858,0),SUMIF(JAHRKURZZS,CONCATENATE(YEAR(M858),N858),JAHRUSRATES))</f>
        <v>95.3</v>
      </c>
      <c r="J858" s="4">
        <f>IF(K858="AGG",SUMIF(C:C,B935,J:J),IF(N858&lt;&gt;"",H858*I858,"???FIXWERT???"))</f>
        <v>381.2</v>
      </c>
      <c r="K858" t="s">
        <v>19</v>
      </c>
      <c r="L858" s="1">
        <v>43135</v>
      </c>
      <c r="M858" s="1">
        <v>43281</v>
      </c>
      <c r="N858" t="s">
        <v>20</v>
      </c>
      <c r="O858" t="s">
        <v>355</v>
      </c>
    </row>
    <row r="859" spans="1:15" x14ac:dyDescent="0.25">
      <c r="A859" t="s">
        <v>1817</v>
      </c>
      <c r="B859" t="s">
        <v>1879</v>
      </c>
      <c r="C859" t="s">
        <v>2057</v>
      </c>
      <c r="D859" t="s">
        <v>2087</v>
      </c>
      <c r="E859" t="s">
        <v>47</v>
      </c>
      <c r="F859" t="s">
        <v>1821</v>
      </c>
      <c r="G859" s="7" t="s">
        <v>1848</v>
      </c>
      <c r="H859">
        <f>SUMIF(C:C,B859,H:H)</f>
        <v>6</v>
      </c>
      <c r="I859" s="5">
        <f t="shared" ca="1" si="113"/>
        <v>74.100000000000009</v>
      </c>
      <c r="J859" s="4">
        <f ca="1">IF(K859="AGG",SUMIF(C:C,B859,J:J),IF(N859&lt;&gt;"",H859*I859,"???FIXWERT???"))</f>
        <v>444.6</v>
      </c>
      <c r="K859" t="s">
        <v>353</v>
      </c>
      <c r="L859" s="1">
        <v>43135</v>
      </c>
      <c r="M859" s="1">
        <v>43281</v>
      </c>
      <c r="O859" t="s">
        <v>1892</v>
      </c>
    </row>
    <row r="860" spans="1:15" x14ac:dyDescent="0.25">
      <c r="A860" t="s">
        <v>1817</v>
      </c>
      <c r="B860" t="s">
        <v>1994</v>
      </c>
      <c r="C860" t="s">
        <v>1879</v>
      </c>
      <c r="D860" s="7" t="s">
        <v>1996</v>
      </c>
      <c r="E860" t="s">
        <v>67</v>
      </c>
      <c r="F860" t="s">
        <v>1821</v>
      </c>
      <c r="G860" s="7" t="s">
        <v>1996</v>
      </c>
      <c r="H860">
        <v>4</v>
      </c>
      <c r="I860" s="5">
        <f ca="1">IF(K860="AGG",IF(H860&gt;0,J860/H860,0),SUMIF(JAHRKURZZS,CONCATENATE(YEAR(M860),N860),JAHRUSRATES))</f>
        <v>63.5</v>
      </c>
      <c r="J860" s="4">
        <f ca="1">IF(K860="AGG",SUMIF(C:C,B862,J:J),IF(N860&lt;&gt;"",H860*I860,"???FIXWERT???"))</f>
        <v>254</v>
      </c>
      <c r="K860" t="s">
        <v>19</v>
      </c>
      <c r="L860" s="1">
        <v>43135</v>
      </c>
      <c r="M860" s="1">
        <v>43281</v>
      </c>
      <c r="N860" t="s">
        <v>1887</v>
      </c>
      <c r="O860" t="s">
        <v>355</v>
      </c>
    </row>
    <row r="861" spans="1:15" x14ac:dyDescent="0.25">
      <c r="A861" t="s">
        <v>1817</v>
      </c>
      <c r="B861" t="s">
        <v>1995</v>
      </c>
      <c r="C861" t="s">
        <v>1879</v>
      </c>
      <c r="D861" s="7" t="s">
        <v>1997</v>
      </c>
      <c r="E861" t="s">
        <v>67</v>
      </c>
      <c r="F861" t="s">
        <v>1821</v>
      </c>
      <c r="G861" s="7" t="s">
        <v>1997</v>
      </c>
      <c r="H861">
        <v>2</v>
      </c>
      <c r="I861" s="5">
        <f>IF(K861="AGG",IF(H861&gt;0,J861/H861,0),SUMIF(JAHRKURZZS,CONCATENATE(YEAR(M861),N861),JAHRUSRATES))</f>
        <v>95.3</v>
      </c>
      <c r="J861" s="4">
        <f>IF(K861="AGG",SUMIF(C:C,B938,J:J),IF(N861&lt;&gt;"",H861*I861,"???FIXWERT???"))</f>
        <v>190.6</v>
      </c>
      <c r="K861" t="s">
        <v>19</v>
      </c>
      <c r="L861" s="1">
        <v>43135</v>
      </c>
      <c r="M861" s="1">
        <v>43281</v>
      </c>
      <c r="N861" t="s">
        <v>20</v>
      </c>
      <c r="O861" t="s">
        <v>355</v>
      </c>
    </row>
    <row r="862" spans="1:15" x14ac:dyDescent="0.25">
      <c r="A862" t="s">
        <v>1817</v>
      </c>
      <c r="B862" t="s">
        <v>1880</v>
      </c>
      <c r="C862" t="s">
        <v>2057</v>
      </c>
      <c r="D862" t="s">
        <v>2086</v>
      </c>
      <c r="E862" t="s">
        <v>47</v>
      </c>
      <c r="F862" t="s">
        <v>1821</v>
      </c>
      <c r="G862" s="7" t="s">
        <v>1849</v>
      </c>
      <c r="H862">
        <f>SUMIF(C:C,B862,H:H)</f>
        <v>4</v>
      </c>
      <c r="I862" s="5">
        <f t="shared" ca="1" si="113"/>
        <v>71.45</v>
      </c>
      <c r="J862" s="4">
        <f ca="1">IF(K862="AGG",SUMIF(C:C,B862,J:J),IF(N862&lt;&gt;"",H862*I862,"???FIXWERT???"))</f>
        <v>285.8</v>
      </c>
      <c r="K862" t="s">
        <v>353</v>
      </c>
      <c r="L862" s="1">
        <v>43135</v>
      </c>
      <c r="M862" s="1">
        <v>43281</v>
      </c>
      <c r="O862" t="s">
        <v>1892</v>
      </c>
    </row>
    <row r="863" spans="1:15" x14ac:dyDescent="0.25">
      <c r="A863" t="s">
        <v>1817</v>
      </c>
      <c r="B863" t="s">
        <v>1998</v>
      </c>
      <c r="C863" t="s">
        <v>1880</v>
      </c>
      <c r="D863" s="7" t="s">
        <v>2000</v>
      </c>
      <c r="E863" t="s">
        <v>67</v>
      </c>
      <c r="F863" t="s">
        <v>1821</v>
      </c>
      <c r="G863" s="7" t="s">
        <v>2000</v>
      </c>
      <c r="H863">
        <v>3</v>
      </c>
      <c r="I863" s="5">
        <f ca="1">IF(K863="AGG",IF(H863&gt;0,J863/H863,0),SUMIF(JAHRKURZZS,CONCATENATE(YEAR(M863),N863),JAHRUSRATES))</f>
        <v>63.5</v>
      </c>
      <c r="J863" s="4">
        <f ca="1">IF(K863="AGG",SUMIF(C:C,B865,J:J),IF(N863&lt;&gt;"",H863*I863,"???FIXWERT???"))</f>
        <v>190.5</v>
      </c>
      <c r="K863" t="s">
        <v>19</v>
      </c>
      <c r="L863" s="1">
        <v>43135</v>
      </c>
      <c r="M863" s="1">
        <v>43281</v>
      </c>
      <c r="N863" t="s">
        <v>1887</v>
      </c>
      <c r="O863" t="s">
        <v>355</v>
      </c>
    </row>
    <row r="864" spans="1:15" x14ac:dyDescent="0.25">
      <c r="A864" t="s">
        <v>1817</v>
      </c>
      <c r="B864" t="s">
        <v>1999</v>
      </c>
      <c r="C864" t="s">
        <v>1880</v>
      </c>
      <c r="D864" s="7" t="s">
        <v>2001</v>
      </c>
      <c r="E864" t="s">
        <v>67</v>
      </c>
      <c r="F864" t="s">
        <v>1821</v>
      </c>
      <c r="G864" s="7" t="s">
        <v>2001</v>
      </c>
      <c r="H864">
        <v>1</v>
      </c>
      <c r="I864" s="5">
        <f>IF(K864="AGG",IF(H864&gt;0,J864/H864,0),SUMIF(JAHRKURZZS,CONCATENATE(YEAR(M864),N864),JAHRUSRATES))</f>
        <v>95.3</v>
      </c>
      <c r="J864" s="4">
        <f>IF(K864="AGG",SUMIF(C:C,B941,J:J),IF(N864&lt;&gt;"",H864*I864,"???FIXWERT???"))</f>
        <v>95.3</v>
      </c>
      <c r="K864" t="s">
        <v>19</v>
      </c>
      <c r="L864" s="1">
        <v>43135</v>
      </c>
      <c r="M864" s="1">
        <v>43281</v>
      </c>
      <c r="N864" t="s">
        <v>20</v>
      </c>
      <c r="O864" t="s">
        <v>355</v>
      </c>
    </row>
    <row r="865" spans="1:15" x14ac:dyDescent="0.25">
      <c r="A865" t="s">
        <v>1817</v>
      </c>
      <c r="B865" t="s">
        <v>1881</v>
      </c>
      <c r="C865" t="s">
        <v>2057</v>
      </c>
      <c r="D865" t="s">
        <v>2085</v>
      </c>
      <c r="E865" t="s">
        <v>47</v>
      </c>
      <c r="F865" t="s">
        <v>1821</v>
      </c>
      <c r="G865" s="7" t="s">
        <v>1850</v>
      </c>
      <c r="H865">
        <f>SUMIF(C:C,B865,H:H)</f>
        <v>3</v>
      </c>
      <c r="I865" s="5">
        <f t="shared" ca="1" si="113"/>
        <v>74.100000000000009</v>
      </c>
      <c r="J865" s="4">
        <f ca="1">IF(K865="AGG",SUMIF(C:C,B865,J:J),IF(N865&lt;&gt;"",H865*I865,"???FIXWERT???"))</f>
        <v>222.3</v>
      </c>
      <c r="K865" t="s">
        <v>353</v>
      </c>
      <c r="L865" s="1">
        <v>43135</v>
      </c>
      <c r="M865" s="1">
        <v>43281</v>
      </c>
      <c r="O865" t="s">
        <v>1892</v>
      </c>
    </row>
    <row r="866" spans="1:15" x14ac:dyDescent="0.25">
      <c r="A866" t="s">
        <v>1817</v>
      </c>
      <c r="B866" t="s">
        <v>2002</v>
      </c>
      <c r="C866" t="s">
        <v>1881</v>
      </c>
      <c r="D866" s="7" t="s">
        <v>2004</v>
      </c>
      <c r="E866" t="s">
        <v>67</v>
      </c>
      <c r="F866" t="s">
        <v>1821</v>
      </c>
      <c r="G866" s="7" t="s">
        <v>2004</v>
      </c>
      <c r="H866">
        <v>2</v>
      </c>
      <c r="I866" s="5">
        <f ca="1">IF(K866="AGG",IF(H866&gt;0,J866/H866,0),SUMIF(JAHRKURZZS,CONCATENATE(YEAR(M866),N866),JAHRUSRATES))</f>
        <v>63.5</v>
      </c>
      <c r="J866" s="4">
        <f ca="1">IF(K866="AGG",SUMIF(C:C,B868,J:J),IF(N866&lt;&gt;"",H866*I866,"???FIXWERT???"))</f>
        <v>127</v>
      </c>
      <c r="K866" t="s">
        <v>19</v>
      </c>
      <c r="L866" s="1">
        <v>43135</v>
      </c>
      <c r="M866" s="1">
        <v>43281</v>
      </c>
      <c r="N866" t="s">
        <v>1887</v>
      </c>
      <c r="O866" t="s">
        <v>355</v>
      </c>
    </row>
    <row r="867" spans="1:15" x14ac:dyDescent="0.25">
      <c r="A867" t="s">
        <v>1817</v>
      </c>
      <c r="B867" t="s">
        <v>2003</v>
      </c>
      <c r="C867" t="s">
        <v>1881</v>
      </c>
      <c r="D867" s="7" t="s">
        <v>2005</v>
      </c>
      <c r="E867" t="s">
        <v>67</v>
      </c>
      <c r="F867" t="s">
        <v>1821</v>
      </c>
      <c r="G867" s="7" t="s">
        <v>2005</v>
      </c>
      <c r="H867">
        <v>1</v>
      </c>
      <c r="I867" s="5">
        <f>IF(K867="AGG",IF(H867&gt;0,J867/H867,0),SUMIF(JAHRKURZZS,CONCATENATE(YEAR(M867),N867),JAHRUSRATES))</f>
        <v>95.3</v>
      </c>
      <c r="J867" s="4">
        <f>IF(K867="AGG",SUMIF(C:C,B944,J:J),IF(N867&lt;&gt;"",H867*I867,"???FIXWERT???"))</f>
        <v>95.3</v>
      </c>
      <c r="K867" t="s">
        <v>19</v>
      </c>
      <c r="L867" s="1">
        <v>43135</v>
      </c>
      <c r="M867" s="1">
        <v>43281</v>
      </c>
      <c r="N867" t="s">
        <v>20</v>
      </c>
      <c r="O867" t="s">
        <v>355</v>
      </c>
    </row>
    <row r="868" spans="1:15" x14ac:dyDescent="0.25">
      <c r="A868" t="s">
        <v>1817</v>
      </c>
      <c r="B868" t="s">
        <v>1882</v>
      </c>
      <c r="C868" t="s">
        <v>2057</v>
      </c>
      <c r="D868" t="s">
        <v>2084</v>
      </c>
      <c r="E868" t="s">
        <v>47</v>
      </c>
      <c r="F868" t="s">
        <v>1821</v>
      </c>
      <c r="G868" s="7" t="s">
        <v>1851</v>
      </c>
      <c r="H868">
        <f>SUMIF(C:C,B868,H:H)</f>
        <v>4</v>
      </c>
      <c r="I868" s="5">
        <f t="shared" ca="1" si="113"/>
        <v>71.45</v>
      </c>
      <c r="J868" s="4">
        <f ca="1">IF(K868="AGG",SUMIF(C:C,B868,J:J),IF(N868&lt;&gt;"",H868*I868,"???FIXWERT???"))</f>
        <v>285.8</v>
      </c>
      <c r="K868" t="s">
        <v>353</v>
      </c>
      <c r="L868" s="1">
        <v>43135</v>
      </c>
      <c r="M868" s="1">
        <v>43281</v>
      </c>
      <c r="O868" t="s">
        <v>1892</v>
      </c>
    </row>
    <row r="869" spans="1:15" x14ac:dyDescent="0.25">
      <c r="A869" t="s">
        <v>1817</v>
      </c>
      <c r="B869" t="s">
        <v>2006</v>
      </c>
      <c r="C869" t="s">
        <v>1882</v>
      </c>
      <c r="D869" s="7" t="s">
        <v>2008</v>
      </c>
      <c r="E869" t="s">
        <v>67</v>
      </c>
      <c r="F869" t="s">
        <v>1821</v>
      </c>
      <c r="G869" s="7" t="s">
        <v>2008</v>
      </c>
      <c r="H869">
        <v>3</v>
      </c>
      <c r="I869" s="5">
        <f ca="1">IF(K869="AGG",IF(H869&gt;0,J869/H869,0),SUMIF(JAHRKURZZS,CONCATENATE(YEAR(M869),N869),JAHRUSRATES))</f>
        <v>63.5</v>
      </c>
      <c r="J869" s="4">
        <f ca="1">IF(K869="AGG",SUMIF(C:C,B871,J:J),IF(N869&lt;&gt;"",H869*I869,"???FIXWERT???"))</f>
        <v>190.5</v>
      </c>
      <c r="K869" t="s">
        <v>19</v>
      </c>
      <c r="L869" s="1">
        <v>43135</v>
      </c>
      <c r="M869" s="1">
        <v>43281</v>
      </c>
      <c r="N869" t="s">
        <v>1887</v>
      </c>
      <c r="O869" t="s">
        <v>355</v>
      </c>
    </row>
    <row r="870" spans="1:15" x14ac:dyDescent="0.25">
      <c r="A870" t="s">
        <v>1817</v>
      </c>
      <c r="B870" t="s">
        <v>2007</v>
      </c>
      <c r="C870" t="s">
        <v>1882</v>
      </c>
      <c r="D870" s="7" t="s">
        <v>2009</v>
      </c>
      <c r="E870" t="s">
        <v>67</v>
      </c>
      <c r="F870" t="s">
        <v>1821</v>
      </c>
      <c r="G870" s="7" t="s">
        <v>2009</v>
      </c>
      <c r="H870">
        <v>1</v>
      </c>
      <c r="I870" s="5">
        <f>IF(K870="AGG",IF(H870&gt;0,J870/H870,0),SUMIF(JAHRKURZZS,CONCATENATE(YEAR(M870),N870),JAHRUSRATES))</f>
        <v>95.3</v>
      </c>
      <c r="J870" s="4">
        <f>IF(K870="AGG",SUMIF(C:C,B947,J:J),IF(N870&lt;&gt;"",H870*I870,"???FIXWERT???"))</f>
        <v>95.3</v>
      </c>
      <c r="K870" t="s">
        <v>19</v>
      </c>
      <c r="L870" s="1">
        <v>43135</v>
      </c>
      <c r="M870" s="1">
        <v>43281</v>
      </c>
      <c r="N870" t="s">
        <v>20</v>
      </c>
      <c r="O870" t="s">
        <v>355</v>
      </c>
    </row>
    <row r="871" spans="1:15" x14ac:dyDescent="0.25">
      <c r="A871" t="s">
        <v>1817</v>
      </c>
      <c r="B871" t="s">
        <v>1883</v>
      </c>
      <c r="C871" t="s">
        <v>2057</v>
      </c>
      <c r="D871" t="s">
        <v>2083</v>
      </c>
      <c r="E871" t="s">
        <v>47</v>
      </c>
      <c r="F871" t="s">
        <v>1821</v>
      </c>
      <c r="G871" s="7" t="s">
        <v>1852</v>
      </c>
      <c r="H871">
        <f>SUMIF(C:C,B871,H:H)</f>
        <v>36</v>
      </c>
      <c r="I871" s="5">
        <f t="shared" ca="1" si="113"/>
        <v>70.566666666666663</v>
      </c>
      <c r="J871" s="4">
        <f ca="1">IF(K871="AGG",SUMIF(C:C,B871,J:J),IF(N871&lt;&gt;"",H871*I871,"???FIXWERT???"))</f>
        <v>2540.4</v>
      </c>
      <c r="K871" t="s">
        <v>353</v>
      </c>
      <c r="L871" s="1">
        <v>43135</v>
      </c>
      <c r="M871" s="1">
        <v>43281</v>
      </c>
      <c r="O871" t="s">
        <v>1892</v>
      </c>
    </row>
    <row r="872" spans="1:15" x14ac:dyDescent="0.25">
      <c r="A872" t="s">
        <v>1817</v>
      </c>
      <c r="B872" t="s">
        <v>2010</v>
      </c>
      <c r="C872" t="s">
        <v>1883</v>
      </c>
      <c r="D872" s="7" t="s">
        <v>2012</v>
      </c>
      <c r="E872" t="s">
        <v>67</v>
      </c>
      <c r="F872" t="s">
        <v>1821</v>
      </c>
      <c r="G872" s="7" t="s">
        <v>2012</v>
      </c>
      <c r="H872">
        <v>28</v>
      </c>
      <c r="I872" s="5">
        <f ca="1">IF(K872="AGG",IF(H872&gt;0,J872/H872,0),SUMIF(JAHRKURZZS,CONCATENATE(YEAR(M872),N872),JAHRUSRATES))</f>
        <v>63.5</v>
      </c>
      <c r="J872" s="4">
        <f ca="1">IF(K872="AGG",SUMIF(C:C,B781,J:J),IF(N872&lt;&gt;"",H872*I872,"???FIXWERT???"))</f>
        <v>1778</v>
      </c>
      <c r="K872" t="s">
        <v>19</v>
      </c>
      <c r="L872" s="1">
        <v>43135</v>
      </c>
      <c r="M872" s="1">
        <v>43281</v>
      </c>
      <c r="N872" t="s">
        <v>1887</v>
      </c>
      <c r="O872" t="s">
        <v>355</v>
      </c>
    </row>
    <row r="873" spans="1:15" x14ac:dyDescent="0.25">
      <c r="A873" t="s">
        <v>1817</v>
      </c>
      <c r="B873" t="s">
        <v>2011</v>
      </c>
      <c r="C873" t="s">
        <v>1883</v>
      </c>
      <c r="D873" s="7" t="s">
        <v>2013</v>
      </c>
      <c r="E873" t="s">
        <v>67</v>
      </c>
      <c r="F873" t="s">
        <v>1821</v>
      </c>
      <c r="G873" s="7" t="s">
        <v>2013</v>
      </c>
      <c r="H873">
        <v>8</v>
      </c>
      <c r="I873" s="5">
        <f>IF(K873="AGG",IF(H873&gt;0,J873/H873,0),SUMIF(JAHRKURZZS,CONCATENATE(YEAR(M873),N873),JAHRUSRATES))</f>
        <v>95.3</v>
      </c>
      <c r="J873" s="4">
        <f>IF(K873="AGG",SUMIF(C:C,B950,J:J),IF(N873&lt;&gt;"",H873*I873,"???FIXWERT???"))</f>
        <v>762.4</v>
      </c>
      <c r="K873" t="s">
        <v>19</v>
      </c>
      <c r="L873" s="1">
        <v>43135</v>
      </c>
      <c r="M873" s="1">
        <v>43281</v>
      </c>
      <c r="N873" t="s">
        <v>20</v>
      </c>
      <c r="O873" t="s">
        <v>355</v>
      </c>
    </row>
    <row r="874" spans="1:15" x14ac:dyDescent="0.25">
      <c r="A874" t="s">
        <v>1817</v>
      </c>
      <c r="B874" t="s">
        <v>2074</v>
      </c>
      <c r="C874" t="s">
        <v>1820</v>
      </c>
      <c r="D874" s="7" t="s">
        <v>2075</v>
      </c>
      <c r="E874" t="s">
        <v>24</v>
      </c>
      <c r="F874" t="s">
        <v>1821</v>
      </c>
      <c r="G874" s="3" t="s">
        <v>2076</v>
      </c>
      <c r="H874">
        <f>SUMIF(C:C,B874,H:H)</f>
        <v>296</v>
      </c>
      <c r="I874" s="5">
        <f t="shared" ref="I874" ca="1" si="116">IF(K874="AGG",IF(H874&gt;0,J874/H874,0),SUMIF(JAHRKURZZS,CONCATENATE(YEAR(M874),N874),JAHRUSRATES))</f>
        <v>78.110810810810818</v>
      </c>
      <c r="J874" s="4">
        <f ca="1">IF(K874="AGG",SUMIF(C:C,B874,J:J),IF(N874&lt;&gt;"",H874*I874,"???FIXWERT???"))</f>
        <v>23120.800000000003</v>
      </c>
      <c r="K874" t="s">
        <v>353</v>
      </c>
      <c r="L874" s="1">
        <v>43282</v>
      </c>
      <c r="M874" s="1">
        <v>43434</v>
      </c>
      <c r="O874" t="s">
        <v>355</v>
      </c>
    </row>
    <row r="875" spans="1:15" x14ac:dyDescent="0.25">
      <c r="A875" t="s">
        <v>1817</v>
      </c>
      <c r="B875" t="s">
        <v>1885</v>
      </c>
      <c r="C875" t="s">
        <v>2074</v>
      </c>
      <c r="D875" t="s">
        <v>2082</v>
      </c>
      <c r="E875" t="s">
        <v>47</v>
      </c>
      <c r="F875" t="s">
        <v>1821</v>
      </c>
      <c r="G875" s="7" t="s">
        <v>1854</v>
      </c>
      <c r="H875">
        <f>SUMIF(C:C,B875,H:H)</f>
        <v>216</v>
      </c>
      <c r="I875" s="5">
        <f t="shared" ref="I875:I888" ca="1" si="117">IF(K875="AGG",IF(H875&gt;0,J875/H875,0),SUMIF(JAHRKURZZS,CONCATENATE(YEAR(M875),N875),JAHRUSRATES))</f>
        <v>76.455555555555563</v>
      </c>
      <c r="J875" s="4">
        <f ca="1">IF(K875="AGG",SUMIF(C:C,B875,J:J),IF(N875&lt;&gt;"",H875*I875,"???FIXWERT???"))</f>
        <v>16514.400000000001</v>
      </c>
      <c r="K875" t="s">
        <v>353</v>
      </c>
      <c r="L875" s="1">
        <v>43282</v>
      </c>
      <c r="M875" s="1">
        <v>43434</v>
      </c>
      <c r="O875" t="s">
        <v>1893</v>
      </c>
    </row>
    <row r="876" spans="1:15" x14ac:dyDescent="0.25">
      <c r="A876" t="s">
        <v>1817</v>
      </c>
      <c r="B876" t="s">
        <v>2022</v>
      </c>
      <c r="C876" t="s">
        <v>1885</v>
      </c>
      <c r="D876" s="7" t="s">
        <v>2035</v>
      </c>
      <c r="E876" t="s">
        <v>67</v>
      </c>
      <c r="F876" t="s">
        <v>1821</v>
      </c>
      <c r="G876" s="7" t="s">
        <v>2035</v>
      </c>
      <c r="H876">
        <v>40</v>
      </c>
      <c r="I876" s="5">
        <f t="shared" ca="1" si="117"/>
        <v>63.5</v>
      </c>
      <c r="J876" s="4">
        <f t="shared" ref="J876:J888" ca="1" si="118">IF(K876="AGG",SUMIF(C:C,B878,J:J),IF(N876&lt;&gt;"",H876*I876,"???FIXWERT???"))</f>
        <v>2540</v>
      </c>
      <c r="K876" t="s">
        <v>19</v>
      </c>
      <c r="L876" s="1">
        <v>43282</v>
      </c>
      <c r="M876" s="1">
        <v>43434</v>
      </c>
      <c r="N876" t="s">
        <v>1887</v>
      </c>
      <c r="O876" t="s">
        <v>355</v>
      </c>
    </row>
    <row r="877" spans="1:15" x14ac:dyDescent="0.25">
      <c r="A877" t="s">
        <v>1817</v>
      </c>
      <c r="B877" t="s">
        <v>2023</v>
      </c>
      <c r="C877" t="s">
        <v>1885</v>
      </c>
      <c r="D877" s="7" t="s">
        <v>2037</v>
      </c>
      <c r="E877" t="s">
        <v>67</v>
      </c>
      <c r="F877" t="s">
        <v>1821</v>
      </c>
      <c r="G877" s="7" t="s">
        <v>2037</v>
      </c>
      <c r="H877">
        <v>8</v>
      </c>
      <c r="I877" s="5">
        <f t="shared" ca="1" si="117"/>
        <v>63.5</v>
      </c>
      <c r="J877" s="4">
        <f t="shared" ca="1" si="118"/>
        <v>508</v>
      </c>
      <c r="K877" t="s">
        <v>19</v>
      </c>
      <c r="L877" s="1">
        <v>43282</v>
      </c>
      <c r="M877" s="1">
        <v>43434</v>
      </c>
      <c r="N877" t="s">
        <v>1887</v>
      </c>
      <c r="O877" t="s">
        <v>355</v>
      </c>
    </row>
    <row r="878" spans="1:15" x14ac:dyDescent="0.25">
      <c r="A878" t="s">
        <v>1817</v>
      </c>
      <c r="B878" t="s">
        <v>2024</v>
      </c>
      <c r="C878" t="s">
        <v>1885</v>
      </c>
      <c r="D878" s="7" t="s">
        <v>2038</v>
      </c>
      <c r="E878" t="s">
        <v>67</v>
      </c>
      <c r="F878" t="s">
        <v>1821</v>
      </c>
      <c r="G878" s="7" t="s">
        <v>2038</v>
      </c>
      <c r="H878">
        <v>8</v>
      </c>
      <c r="I878" s="5">
        <f t="shared" ca="1" si="117"/>
        <v>63.5</v>
      </c>
      <c r="J878" s="4">
        <f t="shared" ca="1" si="118"/>
        <v>508</v>
      </c>
      <c r="K878" t="s">
        <v>19</v>
      </c>
      <c r="L878" s="1">
        <v>43282</v>
      </c>
      <c r="M878" s="1">
        <v>43434</v>
      </c>
      <c r="N878" t="s">
        <v>1887</v>
      </c>
      <c r="O878" t="s">
        <v>355</v>
      </c>
    </row>
    <row r="879" spans="1:15" x14ac:dyDescent="0.25">
      <c r="A879" t="s">
        <v>1817</v>
      </c>
      <c r="B879" t="s">
        <v>2025</v>
      </c>
      <c r="C879" t="s">
        <v>1885</v>
      </c>
      <c r="D879" s="7" t="s">
        <v>2039</v>
      </c>
      <c r="E879" t="s">
        <v>67</v>
      </c>
      <c r="F879" t="s">
        <v>1821</v>
      </c>
      <c r="G879" s="7" t="s">
        <v>2039</v>
      </c>
      <c r="H879">
        <v>4</v>
      </c>
      <c r="I879" s="5">
        <f t="shared" ca="1" si="117"/>
        <v>63.5</v>
      </c>
      <c r="J879" s="4">
        <f t="shared" ca="1" si="118"/>
        <v>254</v>
      </c>
      <c r="K879" t="s">
        <v>19</v>
      </c>
      <c r="L879" s="1">
        <v>43282</v>
      </c>
      <c r="M879" s="1">
        <v>43434</v>
      </c>
      <c r="N879" t="s">
        <v>1887</v>
      </c>
      <c r="O879" t="s">
        <v>355</v>
      </c>
    </row>
    <row r="880" spans="1:15" x14ac:dyDescent="0.25">
      <c r="A880" t="s">
        <v>1817</v>
      </c>
      <c r="B880" t="s">
        <v>2026</v>
      </c>
      <c r="C880" t="s">
        <v>1885</v>
      </c>
      <c r="D880" s="7" t="s">
        <v>2040</v>
      </c>
      <c r="E880" t="s">
        <v>67</v>
      </c>
      <c r="F880" t="s">
        <v>1821</v>
      </c>
      <c r="G880" s="7" t="s">
        <v>2040</v>
      </c>
      <c r="H880">
        <v>16</v>
      </c>
      <c r="I880" s="5">
        <f t="shared" ca="1" si="117"/>
        <v>63.5</v>
      </c>
      <c r="J880" s="4">
        <f t="shared" ca="1" si="118"/>
        <v>1016</v>
      </c>
      <c r="K880" t="s">
        <v>19</v>
      </c>
      <c r="L880" s="1">
        <v>43282</v>
      </c>
      <c r="M880" s="1">
        <v>43434</v>
      </c>
      <c r="N880" t="s">
        <v>1887</v>
      </c>
      <c r="O880" t="s">
        <v>355</v>
      </c>
    </row>
    <row r="881" spans="1:15" x14ac:dyDescent="0.25">
      <c r="A881" t="s">
        <v>1817</v>
      </c>
      <c r="B881" t="s">
        <v>2027</v>
      </c>
      <c r="C881" t="s">
        <v>1885</v>
      </c>
      <c r="D881" s="7" t="s">
        <v>2041</v>
      </c>
      <c r="E881" t="s">
        <v>67</v>
      </c>
      <c r="F881" t="s">
        <v>1821</v>
      </c>
      <c r="G881" s="7" t="s">
        <v>2041</v>
      </c>
      <c r="H881">
        <v>4</v>
      </c>
      <c r="I881" s="5">
        <f t="shared" ca="1" si="117"/>
        <v>63.5</v>
      </c>
      <c r="J881" s="4">
        <f t="shared" ca="1" si="118"/>
        <v>254</v>
      </c>
      <c r="K881" t="s">
        <v>19</v>
      </c>
      <c r="L881" s="1">
        <v>43282</v>
      </c>
      <c r="M881" s="1">
        <v>43434</v>
      </c>
      <c r="N881" t="s">
        <v>1887</v>
      </c>
      <c r="O881" t="s">
        <v>355</v>
      </c>
    </row>
    <row r="882" spans="1:15" x14ac:dyDescent="0.25">
      <c r="A882" t="s">
        <v>1817</v>
      </c>
      <c r="B882" t="s">
        <v>2028</v>
      </c>
      <c r="C882" t="s">
        <v>1885</v>
      </c>
      <c r="D882" s="7" t="s">
        <v>2042</v>
      </c>
      <c r="E882" t="s">
        <v>67</v>
      </c>
      <c r="F882" t="s">
        <v>1821</v>
      </c>
      <c r="G882" s="7" t="s">
        <v>2042</v>
      </c>
      <c r="H882">
        <v>2</v>
      </c>
      <c r="I882" s="5">
        <f t="shared" ca="1" si="117"/>
        <v>63.5</v>
      </c>
      <c r="J882" s="4">
        <f t="shared" ca="1" si="118"/>
        <v>127</v>
      </c>
      <c r="K882" t="s">
        <v>19</v>
      </c>
      <c r="L882" s="1">
        <v>43282</v>
      </c>
      <c r="M882" s="1">
        <v>43434</v>
      </c>
      <c r="N882" t="s">
        <v>1887</v>
      </c>
      <c r="O882" t="s">
        <v>355</v>
      </c>
    </row>
    <row r="883" spans="1:15" x14ac:dyDescent="0.25">
      <c r="A883" t="s">
        <v>1817</v>
      </c>
      <c r="B883" t="s">
        <v>2029</v>
      </c>
      <c r="C883" t="s">
        <v>1885</v>
      </c>
      <c r="D883" s="7" t="s">
        <v>2043</v>
      </c>
      <c r="E883" t="s">
        <v>67</v>
      </c>
      <c r="F883" t="s">
        <v>1821</v>
      </c>
      <c r="G883" s="7" t="s">
        <v>2043</v>
      </c>
      <c r="H883">
        <v>2</v>
      </c>
      <c r="I883" s="5">
        <f t="shared" ca="1" si="117"/>
        <v>63.5</v>
      </c>
      <c r="J883" s="4">
        <f t="shared" ca="1" si="118"/>
        <v>127</v>
      </c>
      <c r="K883" t="s">
        <v>19</v>
      </c>
      <c r="L883" s="1">
        <v>43282</v>
      </c>
      <c r="M883" s="1">
        <v>43434</v>
      </c>
      <c r="N883" t="s">
        <v>1887</v>
      </c>
      <c r="O883" t="s">
        <v>355</v>
      </c>
    </row>
    <row r="884" spans="1:15" x14ac:dyDescent="0.25">
      <c r="A884" t="s">
        <v>1817</v>
      </c>
      <c r="B884" t="s">
        <v>2030</v>
      </c>
      <c r="C884" t="s">
        <v>1885</v>
      </c>
      <c r="D884" s="7" t="s">
        <v>2044</v>
      </c>
      <c r="E884" t="s">
        <v>67</v>
      </c>
      <c r="F884" t="s">
        <v>1821</v>
      </c>
      <c r="G884" s="7" t="s">
        <v>2044</v>
      </c>
      <c r="H884">
        <v>2</v>
      </c>
      <c r="I884" s="5">
        <f t="shared" ca="1" si="117"/>
        <v>63.5</v>
      </c>
      <c r="J884" s="4">
        <f t="shared" ca="1" si="118"/>
        <v>127</v>
      </c>
      <c r="K884" t="s">
        <v>19</v>
      </c>
      <c r="L884" s="1">
        <v>43282</v>
      </c>
      <c r="M884" s="1">
        <v>43434</v>
      </c>
      <c r="N884" t="s">
        <v>1887</v>
      </c>
      <c r="O884" t="s">
        <v>355</v>
      </c>
    </row>
    <row r="885" spans="1:15" x14ac:dyDescent="0.25">
      <c r="A885" t="s">
        <v>1817</v>
      </c>
      <c r="B885" t="s">
        <v>2031</v>
      </c>
      <c r="C885" t="s">
        <v>1885</v>
      </c>
      <c r="D885" s="7" t="s">
        <v>2045</v>
      </c>
      <c r="E885" t="s">
        <v>67</v>
      </c>
      <c r="F885" t="s">
        <v>1821</v>
      </c>
      <c r="G885" s="7" t="s">
        <v>2045</v>
      </c>
      <c r="H885">
        <v>2</v>
      </c>
      <c r="I885" s="5">
        <f t="shared" ca="1" si="117"/>
        <v>63.5</v>
      </c>
      <c r="J885" s="4">
        <f t="shared" ca="1" si="118"/>
        <v>127</v>
      </c>
      <c r="K885" t="s">
        <v>19</v>
      </c>
      <c r="L885" s="1">
        <v>43282</v>
      </c>
      <c r="M885" s="1">
        <v>43434</v>
      </c>
      <c r="N885" t="s">
        <v>1887</v>
      </c>
      <c r="O885" t="s">
        <v>355</v>
      </c>
    </row>
    <row r="886" spans="1:15" x14ac:dyDescent="0.25">
      <c r="A886" t="s">
        <v>1817</v>
      </c>
      <c r="B886" t="s">
        <v>2032</v>
      </c>
      <c r="C886" t="s">
        <v>1885</v>
      </c>
      <c r="D886" s="7" t="s">
        <v>2046</v>
      </c>
      <c r="E886" t="s">
        <v>67</v>
      </c>
      <c r="F886" t="s">
        <v>1821</v>
      </c>
      <c r="G886" s="7" t="s">
        <v>2046</v>
      </c>
      <c r="H886">
        <v>20</v>
      </c>
      <c r="I886" s="5">
        <f t="shared" ca="1" si="117"/>
        <v>63.5</v>
      </c>
      <c r="J886" s="4">
        <f t="shared" ca="1" si="118"/>
        <v>1270</v>
      </c>
      <c r="K886" t="s">
        <v>19</v>
      </c>
      <c r="L886" s="1">
        <v>43282</v>
      </c>
      <c r="M886" s="1">
        <v>43434</v>
      </c>
      <c r="N886" t="s">
        <v>1887</v>
      </c>
      <c r="O886" t="s">
        <v>355</v>
      </c>
    </row>
    <row r="887" spans="1:15" x14ac:dyDescent="0.25">
      <c r="A887" t="s">
        <v>1817</v>
      </c>
      <c r="B887" t="s">
        <v>2033</v>
      </c>
      <c r="C887" t="s">
        <v>1885</v>
      </c>
      <c r="D887" s="7" t="s">
        <v>2047</v>
      </c>
      <c r="E887" t="s">
        <v>67</v>
      </c>
      <c r="F887" t="s">
        <v>1821</v>
      </c>
      <c r="G887" s="7" t="s">
        <v>2047</v>
      </c>
      <c r="H887">
        <v>20</v>
      </c>
      <c r="I887" s="5">
        <f t="shared" ca="1" si="117"/>
        <v>63.5</v>
      </c>
      <c r="J887" s="4">
        <f t="shared" ca="1" si="118"/>
        <v>1270</v>
      </c>
      <c r="K887" t="s">
        <v>19</v>
      </c>
      <c r="L887" s="1">
        <v>43282</v>
      </c>
      <c r="M887" s="1">
        <v>43434</v>
      </c>
      <c r="N887" t="s">
        <v>1887</v>
      </c>
      <c r="O887" t="s">
        <v>355</v>
      </c>
    </row>
    <row r="888" spans="1:15" x14ac:dyDescent="0.25">
      <c r="A888" t="s">
        <v>1817</v>
      </c>
      <c r="B888" t="s">
        <v>2034</v>
      </c>
      <c r="C888" t="s">
        <v>1885</v>
      </c>
      <c r="D888" s="7" t="s">
        <v>2036</v>
      </c>
      <c r="E888" t="s">
        <v>67</v>
      </c>
      <c r="F888" t="s">
        <v>1821</v>
      </c>
      <c r="G888" s="7" t="s">
        <v>2036</v>
      </c>
      <c r="H888">
        <v>88</v>
      </c>
      <c r="I888" s="5">
        <f t="shared" si="117"/>
        <v>95.3</v>
      </c>
      <c r="J888" s="4">
        <f t="shared" si="118"/>
        <v>8386.4</v>
      </c>
      <c r="K888" t="s">
        <v>19</v>
      </c>
      <c r="L888" s="1">
        <v>43282</v>
      </c>
      <c r="M888" s="1">
        <v>43434</v>
      </c>
      <c r="N888" t="s">
        <v>20</v>
      </c>
      <c r="O888" t="s">
        <v>355</v>
      </c>
    </row>
    <row r="889" spans="1:15" x14ac:dyDescent="0.25">
      <c r="A889" t="s">
        <v>1817</v>
      </c>
      <c r="B889" t="s">
        <v>1886</v>
      </c>
      <c r="C889" t="s">
        <v>2074</v>
      </c>
      <c r="D889" t="s">
        <v>2081</v>
      </c>
      <c r="E889" t="s">
        <v>47</v>
      </c>
      <c r="F889" t="s">
        <v>1821</v>
      </c>
      <c r="G889" s="7" t="s">
        <v>1855</v>
      </c>
      <c r="H889">
        <f>SUMIF(C:C,B889,H:H)</f>
        <v>80</v>
      </c>
      <c r="I889" s="5">
        <f t="shared" ca="1" si="113"/>
        <v>82.580000000000013</v>
      </c>
      <c r="J889" s="4">
        <f ca="1">IF(K889="AGG",SUMIF(C:C,B889,J:J),IF(N889&lt;&gt;"",H889*I889,"???FIXWERT???"))</f>
        <v>6606.4000000000005</v>
      </c>
      <c r="K889" t="s">
        <v>353</v>
      </c>
      <c r="L889" s="1">
        <v>43282</v>
      </c>
      <c r="M889" s="1">
        <v>43434</v>
      </c>
      <c r="O889" t="s">
        <v>1894</v>
      </c>
    </row>
    <row r="890" spans="1:15" x14ac:dyDescent="0.25">
      <c r="A890" t="s">
        <v>1817</v>
      </c>
      <c r="B890" t="s">
        <v>2048</v>
      </c>
      <c r="C890" t="s">
        <v>1886</v>
      </c>
      <c r="D890" s="7" t="s">
        <v>2052</v>
      </c>
      <c r="E890" t="s">
        <v>67</v>
      </c>
      <c r="F890" t="s">
        <v>1821</v>
      </c>
      <c r="G890" s="7" t="s">
        <v>2052</v>
      </c>
      <c r="H890">
        <v>32</v>
      </c>
      <c r="I890" s="5">
        <f>IF(K890="AGG",IF(H890&gt;0,J890/H890,0),SUMIF(JAHRKURZZS,CONCATENATE(YEAR(M890),N890),JAHRUSRATES))</f>
        <v>95.3</v>
      </c>
      <c r="J890" s="4">
        <f>IF(K890="AGG",SUMIF(C:C,B892,J:J),IF(N890&lt;&gt;"",H890*I890,"???FIXWERT???"))</f>
        <v>3049.6</v>
      </c>
      <c r="K890" t="s">
        <v>19</v>
      </c>
      <c r="L890" s="1">
        <v>43282</v>
      </c>
      <c r="M890" s="1">
        <v>43434</v>
      </c>
      <c r="N890" t="s">
        <v>20</v>
      </c>
      <c r="O890" t="s">
        <v>355</v>
      </c>
    </row>
    <row r="891" spans="1:15" x14ac:dyDescent="0.25">
      <c r="A891" t="s">
        <v>1817</v>
      </c>
      <c r="B891" t="s">
        <v>2049</v>
      </c>
      <c r="C891" t="s">
        <v>1886</v>
      </c>
      <c r="D891" s="7" t="s">
        <v>2053</v>
      </c>
      <c r="E891" t="s">
        <v>67</v>
      </c>
      <c r="F891" t="s">
        <v>1821</v>
      </c>
      <c r="G891" s="7" t="s">
        <v>2053</v>
      </c>
      <c r="H891">
        <v>16</v>
      </c>
      <c r="I891" s="5">
        <f ca="1">IF(K891="AGG",IF(H891&gt;0,J891/H891,0),SUMIF(JAHRKURZZS,CONCATENATE(YEAR(M891),N891),JAHRUSRATES))</f>
        <v>63.5</v>
      </c>
      <c r="J891" s="4">
        <f ca="1">IF(K891="AGG",SUMIF(C:C,B893,J:J),IF(N891&lt;&gt;"",H891*I891,"???FIXWERT???"))</f>
        <v>1016</v>
      </c>
      <c r="K891" t="s">
        <v>19</v>
      </c>
      <c r="L891" s="1">
        <v>43282</v>
      </c>
      <c r="M891" s="1">
        <v>43434</v>
      </c>
      <c r="N891" t="s">
        <v>1887</v>
      </c>
      <c r="O891" t="s">
        <v>355</v>
      </c>
    </row>
    <row r="892" spans="1:15" x14ac:dyDescent="0.25">
      <c r="A892" t="s">
        <v>1817</v>
      </c>
      <c r="B892" t="s">
        <v>2050</v>
      </c>
      <c r="C892" t="s">
        <v>1886</v>
      </c>
      <c r="D892" s="7" t="s">
        <v>2054</v>
      </c>
      <c r="E892" t="s">
        <v>67</v>
      </c>
      <c r="F892" t="s">
        <v>1821</v>
      </c>
      <c r="G892" s="7" t="s">
        <v>2054</v>
      </c>
      <c r="H892">
        <v>16</v>
      </c>
      <c r="I892" s="5">
        <f ca="1">IF(K892="AGG",IF(H892&gt;0,J892/H892,0),SUMIF(JAHRKURZZS,CONCATENATE(YEAR(M892),N892),JAHRUSRATES))</f>
        <v>63.5</v>
      </c>
      <c r="J892" s="4">
        <f ca="1">IF(K892="AGG",SUMIF(C:C,B894,J:J),IF(N892&lt;&gt;"",H892*I892,"???FIXWERT???"))</f>
        <v>1016</v>
      </c>
      <c r="K892" t="s">
        <v>19</v>
      </c>
      <c r="L892" s="1">
        <v>43282</v>
      </c>
      <c r="M892" s="1">
        <v>43434</v>
      </c>
      <c r="N892" t="s">
        <v>1887</v>
      </c>
      <c r="O892" t="s">
        <v>355</v>
      </c>
    </row>
    <row r="893" spans="1:15" x14ac:dyDescent="0.25">
      <c r="A893" t="s">
        <v>1817</v>
      </c>
      <c r="B893" t="s">
        <v>2051</v>
      </c>
      <c r="C893" t="s">
        <v>1886</v>
      </c>
      <c r="D893" s="7" t="s">
        <v>2055</v>
      </c>
      <c r="E893" t="s">
        <v>67</v>
      </c>
      <c r="F893" t="s">
        <v>1821</v>
      </c>
      <c r="G893" s="7" t="s">
        <v>2055</v>
      </c>
      <c r="H893">
        <v>16</v>
      </c>
      <c r="I893" s="5">
        <f>IF(K893="AGG",IF(H893&gt;0,J893/H893,0),SUMIF(JAHRKURZZS,CONCATENATE(YEAR(M893),N893),JAHRUSRATES))</f>
        <v>95.3</v>
      </c>
      <c r="J893" s="4">
        <f>IF(K893="AGG",SUMIF(C:C,B895,J:J),IF(N893&lt;&gt;"",H893*I893,"???FIXWERT???"))</f>
        <v>1524.8</v>
      </c>
      <c r="K893" t="s">
        <v>19</v>
      </c>
      <c r="L893" s="1">
        <v>43282</v>
      </c>
      <c r="M893" s="1">
        <v>43434</v>
      </c>
      <c r="N893" t="s">
        <v>20</v>
      </c>
      <c r="O893" t="s">
        <v>355</v>
      </c>
    </row>
  </sheetData>
  <autoFilter ref="A1:O893"/>
  <pageMargins left="0.7" right="0.7" top="0.78740157499999996" bottom="0.78740157499999996" header="0.3" footer="0.3"/>
  <pageSetup paperSize="9" orientation="portrait" verticalDpi="598"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3:G104"/>
  <sheetViews>
    <sheetView workbookViewId="0">
      <selection activeCell="F44" sqref="F44"/>
    </sheetView>
  </sheetViews>
  <sheetFormatPr baseColWidth="10" defaultRowHeight="15.75" x14ac:dyDescent="0.25"/>
  <cols>
    <col min="4" max="4" width="16.125" customWidth="1"/>
  </cols>
  <sheetData>
    <row r="3" spans="1:6" x14ac:dyDescent="0.25">
      <c r="B3" t="s">
        <v>1406</v>
      </c>
      <c r="C3" t="s">
        <v>1409</v>
      </c>
      <c r="D3" t="s">
        <v>1410</v>
      </c>
      <c r="E3" t="s">
        <v>1407</v>
      </c>
      <c r="F3" t="s">
        <v>1408</v>
      </c>
    </row>
    <row r="4" spans="1:6" x14ac:dyDescent="0.25">
      <c r="A4">
        <v>2017</v>
      </c>
      <c r="B4" t="s">
        <v>25</v>
      </c>
      <c r="D4" t="str">
        <f>CONCATENATE(A4,B4)</f>
        <v>2017ABS</v>
      </c>
      <c r="E4" t="s">
        <v>463</v>
      </c>
      <c r="F4">
        <f t="shared" ref="F4:F44" si="0">SUMIF(TARKLASSES,E4,RATES)</f>
        <v>62.3</v>
      </c>
    </row>
    <row r="5" spans="1:6" x14ac:dyDescent="0.25">
      <c r="A5">
        <v>2017</v>
      </c>
      <c r="B5" t="s">
        <v>26</v>
      </c>
      <c r="D5" t="str">
        <f t="shared" ref="D5:D75" si="1">CONCATENATE(A5,B5)</f>
        <v>2017DOS</v>
      </c>
      <c r="E5" t="s">
        <v>464</v>
      </c>
      <c r="F5">
        <f t="shared" si="0"/>
        <v>74.2</v>
      </c>
    </row>
    <row r="6" spans="1:6" x14ac:dyDescent="0.25">
      <c r="A6">
        <v>2017</v>
      </c>
      <c r="B6" t="s">
        <v>149</v>
      </c>
      <c r="D6" t="str">
        <f t="shared" si="1"/>
        <v>2017THL</v>
      </c>
      <c r="E6" t="s">
        <v>465</v>
      </c>
      <c r="F6">
        <f t="shared" si="0"/>
        <v>93.5</v>
      </c>
    </row>
    <row r="7" spans="1:6" x14ac:dyDescent="0.25">
      <c r="A7">
        <v>2017</v>
      </c>
      <c r="B7" t="s">
        <v>20</v>
      </c>
      <c r="D7" t="str">
        <f t="shared" si="1"/>
        <v>2017WSC</v>
      </c>
      <c r="E7" t="s">
        <v>465</v>
      </c>
      <c r="F7">
        <f t="shared" si="0"/>
        <v>93.5</v>
      </c>
    </row>
    <row r="8" spans="1:6" x14ac:dyDescent="0.25">
      <c r="A8">
        <v>2017</v>
      </c>
      <c r="B8" t="s">
        <v>123</v>
      </c>
      <c r="D8" t="str">
        <f t="shared" si="1"/>
        <v>2017THS</v>
      </c>
      <c r="E8" t="s">
        <v>465</v>
      </c>
      <c r="F8">
        <f t="shared" si="0"/>
        <v>93.5</v>
      </c>
    </row>
    <row r="9" spans="1:6" x14ac:dyDescent="0.25">
      <c r="A9">
        <v>2017</v>
      </c>
      <c r="B9" t="s">
        <v>28</v>
      </c>
      <c r="D9" t="str">
        <f t="shared" si="1"/>
        <v>2017CHO</v>
      </c>
      <c r="E9" t="s">
        <v>465</v>
      </c>
      <c r="F9">
        <f t="shared" si="0"/>
        <v>93.5</v>
      </c>
    </row>
    <row r="10" spans="1:6" x14ac:dyDescent="0.25">
      <c r="A10">
        <v>2017</v>
      </c>
      <c r="B10" t="s">
        <v>576</v>
      </c>
      <c r="D10" t="str">
        <f t="shared" si="1"/>
        <v>2017GNA</v>
      </c>
      <c r="E10" t="s">
        <v>579</v>
      </c>
      <c r="F10">
        <f t="shared" si="0"/>
        <v>110</v>
      </c>
    </row>
    <row r="11" spans="1:6" x14ac:dyDescent="0.25">
      <c r="A11">
        <v>2017</v>
      </c>
      <c r="B11" t="s">
        <v>575</v>
      </c>
      <c r="D11" t="str">
        <f t="shared" si="1"/>
        <v>2017CGA</v>
      </c>
      <c r="E11" t="s">
        <v>580</v>
      </c>
      <c r="F11">
        <f t="shared" si="0"/>
        <v>110</v>
      </c>
    </row>
    <row r="12" spans="1:6" x14ac:dyDescent="0.25">
      <c r="A12">
        <v>2017</v>
      </c>
      <c r="B12" t="s">
        <v>140</v>
      </c>
      <c r="D12" t="str">
        <f t="shared" si="1"/>
        <v>2017MZE</v>
      </c>
      <c r="E12" t="s">
        <v>464</v>
      </c>
      <c r="F12">
        <f t="shared" si="0"/>
        <v>74.2</v>
      </c>
    </row>
    <row r="13" spans="1:6" x14ac:dyDescent="0.25">
      <c r="A13">
        <v>2017</v>
      </c>
      <c r="B13" t="s">
        <v>164</v>
      </c>
      <c r="D13" t="str">
        <f t="shared" si="1"/>
        <v>2017NFR</v>
      </c>
      <c r="E13" t="s">
        <v>464</v>
      </c>
      <c r="F13">
        <f t="shared" si="0"/>
        <v>74.2</v>
      </c>
    </row>
    <row r="14" spans="1:6" x14ac:dyDescent="0.25">
      <c r="A14">
        <v>2017</v>
      </c>
      <c r="B14" t="s">
        <v>165</v>
      </c>
      <c r="D14" t="str">
        <f t="shared" si="1"/>
        <v>2017GKA</v>
      </c>
      <c r="E14" t="s">
        <v>464</v>
      </c>
      <c r="F14">
        <f t="shared" si="0"/>
        <v>74.2</v>
      </c>
    </row>
    <row r="15" spans="1:6" x14ac:dyDescent="0.25">
      <c r="A15">
        <v>2017</v>
      </c>
      <c r="B15" t="s">
        <v>166</v>
      </c>
      <c r="D15" t="str">
        <f t="shared" si="1"/>
        <v>2017CRA</v>
      </c>
      <c r="E15" t="s">
        <v>464</v>
      </c>
      <c r="F15">
        <f t="shared" si="0"/>
        <v>74.2</v>
      </c>
    </row>
    <row r="16" spans="1:6" x14ac:dyDescent="0.25">
      <c r="A16">
        <v>2017</v>
      </c>
      <c r="B16" t="s">
        <v>29</v>
      </c>
      <c r="D16" t="str">
        <f t="shared" si="1"/>
        <v>2017RDI</v>
      </c>
      <c r="E16" t="s">
        <v>465</v>
      </c>
      <c r="F16">
        <f t="shared" si="0"/>
        <v>93.5</v>
      </c>
    </row>
    <row r="17" spans="1:6" x14ac:dyDescent="0.25">
      <c r="A17">
        <v>2017</v>
      </c>
      <c r="B17" t="s">
        <v>251</v>
      </c>
      <c r="D17" t="str">
        <f t="shared" si="1"/>
        <v>2017EHA</v>
      </c>
      <c r="E17" t="s">
        <v>465</v>
      </c>
      <c r="F17">
        <f t="shared" si="0"/>
        <v>93.5</v>
      </c>
    </row>
    <row r="18" spans="1:6" x14ac:dyDescent="0.25">
      <c r="A18">
        <v>2017</v>
      </c>
      <c r="B18" t="s">
        <v>250</v>
      </c>
      <c r="D18" t="str">
        <f t="shared" si="1"/>
        <v>2017TSA</v>
      </c>
      <c r="E18" t="s">
        <v>463</v>
      </c>
      <c r="F18">
        <f t="shared" si="0"/>
        <v>62.3</v>
      </c>
    </row>
    <row r="19" spans="1:6" x14ac:dyDescent="0.25">
      <c r="A19">
        <v>2017</v>
      </c>
      <c r="B19" t="s">
        <v>574</v>
      </c>
      <c r="D19" t="str">
        <f t="shared" si="1"/>
        <v>2017WMU</v>
      </c>
      <c r="E19" t="s">
        <v>463</v>
      </c>
      <c r="F19">
        <f t="shared" si="0"/>
        <v>62.3</v>
      </c>
    </row>
    <row r="20" spans="1:6" x14ac:dyDescent="0.25">
      <c r="A20">
        <v>2017</v>
      </c>
      <c r="B20" t="s">
        <v>1042</v>
      </c>
      <c r="D20" t="str">
        <f t="shared" si="1"/>
        <v>2017MGO</v>
      </c>
      <c r="E20" t="s">
        <v>464</v>
      </c>
      <c r="F20">
        <f t="shared" si="0"/>
        <v>74.2</v>
      </c>
    </row>
    <row r="21" spans="1:6" x14ac:dyDescent="0.25">
      <c r="A21">
        <v>2017</v>
      </c>
      <c r="B21" t="s">
        <v>1887</v>
      </c>
      <c r="D21" t="str">
        <f t="shared" si="1"/>
        <v>2017BHÖ</v>
      </c>
      <c r="E21" t="s">
        <v>463</v>
      </c>
      <c r="F21">
        <f t="shared" si="0"/>
        <v>62.3</v>
      </c>
    </row>
    <row r="22" spans="1:6" x14ac:dyDescent="0.25">
      <c r="A22">
        <v>2017</v>
      </c>
      <c r="B22" t="s">
        <v>1749</v>
      </c>
      <c r="D22" t="str">
        <f t="shared" si="1"/>
        <v>2017GRI</v>
      </c>
      <c r="E22" t="s">
        <v>465</v>
      </c>
      <c r="F22">
        <f t="shared" si="0"/>
        <v>93.5</v>
      </c>
    </row>
    <row r="23" spans="1:6" x14ac:dyDescent="0.25">
      <c r="A23">
        <v>2017</v>
      </c>
      <c r="B23" t="s">
        <v>985</v>
      </c>
      <c r="D23" t="str">
        <f t="shared" si="1"/>
        <v>2017ZPIPM</v>
      </c>
      <c r="E23" t="s">
        <v>465</v>
      </c>
      <c r="F23">
        <f t="shared" si="0"/>
        <v>93.5</v>
      </c>
    </row>
    <row r="24" spans="1:6" x14ac:dyDescent="0.25">
      <c r="A24">
        <v>2017</v>
      </c>
      <c r="B24" t="s">
        <v>986</v>
      </c>
      <c r="D24" t="str">
        <f t="shared" si="1"/>
        <v>2017ZPIARCH</v>
      </c>
      <c r="E24" t="s">
        <v>465</v>
      </c>
      <c r="F24">
        <f t="shared" si="0"/>
        <v>93.5</v>
      </c>
    </row>
    <row r="25" spans="1:6" x14ac:dyDescent="0.25">
      <c r="A25">
        <v>2017</v>
      </c>
      <c r="B25" t="s">
        <v>987</v>
      </c>
      <c r="D25" t="str">
        <f t="shared" si="1"/>
        <v>2017ZPIBA</v>
      </c>
      <c r="E25" t="s">
        <v>465</v>
      </c>
      <c r="F25">
        <f t="shared" si="0"/>
        <v>93.5</v>
      </c>
    </row>
    <row r="26" spans="1:6" x14ac:dyDescent="0.25">
      <c r="A26">
        <v>2017</v>
      </c>
      <c r="B26" t="s">
        <v>988</v>
      </c>
      <c r="D26" t="str">
        <f t="shared" si="1"/>
        <v>2017ZPIDEV</v>
      </c>
      <c r="E26" t="s">
        <v>464</v>
      </c>
      <c r="F26">
        <f t="shared" si="0"/>
        <v>74.2</v>
      </c>
    </row>
    <row r="27" spans="1:6" x14ac:dyDescent="0.25">
      <c r="A27">
        <v>2017</v>
      </c>
      <c r="B27" t="s">
        <v>989</v>
      </c>
      <c r="D27" t="str">
        <f t="shared" si="1"/>
        <v>2017ZPITEST</v>
      </c>
      <c r="E27" t="s">
        <v>464</v>
      </c>
      <c r="F27">
        <f t="shared" si="0"/>
        <v>74.2</v>
      </c>
    </row>
    <row r="28" spans="1:6" x14ac:dyDescent="0.25">
      <c r="A28">
        <v>2017</v>
      </c>
      <c r="B28" t="s">
        <v>1135</v>
      </c>
      <c r="D28" t="str">
        <f t="shared" si="1"/>
        <v>2017VEMOPM</v>
      </c>
      <c r="E28" t="s">
        <v>465</v>
      </c>
      <c r="F28">
        <f t="shared" si="0"/>
        <v>93.5</v>
      </c>
    </row>
    <row r="29" spans="1:6" x14ac:dyDescent="0.25">
      <c r="A29">
        <v>2017</v>
      </c>
      <c r="B29" t="s">
        <v>1136</v>
      </c>
      <c r="D29" t="str">
        <f t="shared" si="1"/>
        <v>2017VEMOARCH</v>
      </c>
      <c r="E29" t="s">
        <v>465</v>
      </c>
      <c r="F29">
        <f t="shared" si="0"/>
        <v>93.5</v>
      </c>
    </row>
    <row r="30" spans="1:6" x14ac:dyDescent="0.25">
      <c r="A30">
        <v>2017</v>
      </c>
      <c r="B30" t="s">
        <v>1137</v>
      </c>
      <c r="D30" t="str">
        <f t="shared" si="1"/>
        <v>2017VEMOBA</v>
      </c>
      <c r="E30" t="s">
        <v>465</v>
      </c>
      <c r="F30">
        <f t="shared" si="0"/>
        <v>93.5</v>
      </c>
    </row>
    <row r="31" spans="1:6" x14ac:dyDescent="0.25">
      <c r="A31">
        <v>2017</v>
      </c>
      <c r="B31" t="s">
        <v>1138</v>
      </c>
      <c r="D31" t="str">
        <f t="shared" si="1"/>
        <v>2017VEMODEV</v>
      </c>
      <c r="E31" t="s">
        <v>464</v>
      </c>
      <c r="F31">
        <f t="shared" si="0"/>
        <v>74.2</v>
      </c>
    </row>
    <row r="32" spans="1:6" x14ac:dyDescent="0.25">
      <c r="A32">
        <v>2017</v>
      </c>
      <c r="B32" t="s">
        <v>1139</v>
      </c>
      <c r="D32" t="str">
        <f t="shared" si="1"/>
        <v>2017VEMOTEST</v>
      </c>
      <c r="E32" t="s">
        <v>464</v>
      </c>
      <c r="F32">
        <f t="shared" si="0"/>
        <v>74.2</v>
      </c>
    </row>
    <row r="33" spans="1:6" x14ac:dyDescent="0.25">
      <c r="A33">
        <v>2017</v>
      </c>
      <c r="B33" t="s">
        <v>1131</v>
      </c>
      <c r="D33" t="str">
        <f t="shared" si="1"/>
        <v>2017WISTBPM</v>
      </c>
      <c r="E33" t="s">
        <v>465</v>
      </c>
      <c r="F33">
        <f t="shared" si="0"/>
        <v>93.5</v>
      </c>
    </row>
    <row r="34" spans="1:6" x14ac:dyDescent="0.25">
      <c r="A34">
        <v>2017</v>
      </c>
      <c r="B34" t="s">
        <v>1132</v>
      </c>
      <c r="D34" t="str">
        <f t="shared" si="1"/>
        <v>2017WISTBARCH</v>
      </c>
      <c r="E34" t="s">
        <v>465</v>
      </c>
      <c r="F34">
        <f t="shared" si="0"/>
        <v>93.5</v>
      </c>
    </row>
    <row r="35" spans="1:6" x14ac:dyDescent="0.25">
      <c r="A35">
        <v>2017</v>
      </c>
      <c r="B35" t="s">
        <v>1133</v>
      </c>
      <c r="D35" t="str">
        <f t="shared" si="1"/>
        <v>2017WISTBBA</v>
      </c>
      <c r="E35" t="s">
        <v>465</v>
      </c>
      <c r="F35">
        <f t="shared" si="0"/>
        <v>93.5</v>
      </c>
    </row>
    <row r="36" spans="1:6" x14ac:dyDescent="0.25">
      <c r="A36">
        <v>2017</v>
      </c>
      <c r="B36" t="s">
        <v>1134</v>
      </c>
      <c r="D36" t="str">
        <f t="shared" si="1"/>
        <v>2017WISTBDEV</v>
      </c>
      <c r="E36" t="s">
        <v>464</v>
      </c>
      <c r="F36">
        <f t="shared" si="0"/>
        <v>74.2</v>
      </c>
    </row>
    <row r="37" spans="1:6" x14ac:dyDescent="0.25">
      <c r="A37">
        <v>2017</v>
      </c>
      <c r="B37" t="s">
        <v>1130</v>
      </c>
      <c r="D37" t="str">
        <f t="shared" si="1"/>
        <v>2017WISTBTEST</v>
      </c>
      <c r="E37" t="s">
        <v>464</v>
      </c>
      <c r="F37">
        <f t="shared" si="0"/>
        <v>74.2</v>
      </c>
    </row>
    <row r="38" spans="1:6" x14ac:dyDescent="0.25">
      <c r="A38">
        <v>2017</v>
      </c>
      <c r="B38" t="s">
        <v>467</v>
      </c>
      <c r="D38" t="str">
        <f t="shared" si="1"/>
        <v>2017REST</v>
      </c>
      <c r="E38" t="s">
        <v>464</v>
      </c>
      <c r="F38">
        <f t="shared" si="0"/>
        <v>74.2</v>
      </c>
    </row>
    <row r="39" spans="1:6" x14ac:dyDescent="0.25">
      <c r="A39">
        <v>2017</v>
      </c>
      <c r="B39" t="s">
        <v>590</v>
      </c>
      <c r="D39" t="str">
        <f t="shared" si="1"/>
        <v>2017ILVT1</v>
      </c>
      <c r="E39" t="s">
        <v>463</v>
      </c>
      <c r="F39">
        <f t="shared" si="0"/>
        <v>62.3</v>
      </c>
    </row>
    <row r="40" spans="1:6" x14ac:dyDescent="0.25">
      <c r="A40">
        <v>2017</v>
      </c>
      <c r="B40" t="s">
        <v>589</v>
      </c>
      <c r="D40" t="str">
        <f t="shared" si="1"/>
        <v>2017ILVT2</v>
      </c>
      <c r="E40" t="s">
        <v>464</v>
      </c>
      <c r="F40">
        <f t="shared" si="0"/>
        <v>74.2</v>
      </c>
    </row>
    <row r="41" spans="1:6" x14ac:dyDescent="0.25">
      <c r="A41">
        <v>2017</v>
      </c>
      <c r="B41" t="s">
        <v>588</v>
      </c>
      <c r="D41" t="str">
        <f t="shared" si="1"/>
        <v>2017ILVT3</v>
      </c>
      <c r="E41" t="s">
        <v>465</v>
      </c>
      <c r="F41">
        <f t="shared" si="0"/>
        <v>93.5</v>
      </c>
    </row>
    <row r="42" spans="1:6" x14ac:dyDescent="0.25">
      <c r="A42">
        <v>2017</v>
      </c>
      <c r="B42" t="s">
        <v>27</v>
      </c>
      <c r="D42" t="str">
        <f t="shared" si="1"/>
        <v>2017JHE</v>
      </c>
      <c r="E42" t="s">
        <v>466</v>
      </c>
      <c r="F42">
        <f t="shared" si="0"/>
        <v>134.875</v>
      </c>
    </row>
    <row r="43" spans="1:6" x14ac:dyDescent="0.25">
      <c r="A43">
        <v>2017</v>
      </c>
      <c r="B43" t="s">
        <v>1716</v>
      </c>
      <c r="D43" t="str">
        <f t="shared" si="1"/>
        <v>2017DZA</v>
      </c>
      <c r="E43" t="s">
        <v>465</v>
      </c>
      <c r="F43">
        <f t="shared" si="0"/>
        <v>93.5</v>
      </c>
    </row>
    <row r="44" spans="1:6" x14ac:dyDescent="0.25">
      <c r="A44">
        <v>2017</v>
      </c>
      <c r="B44" t="s">
        <v>2115</v>
      </c>
      <c r="C44" t="str">
        <f>CONCATENATE(A44,E44)</f>
        <v>2017T3</v>
      </c>
      <c r="D44" t="str">
        <f t="shared" si="1"/>
        <v>2017MRO</v>
      </c>
      <c r="E44" t="s">
        <v>465</v>
      </c>
      <c r="F44">
        <f t="shared" si="0"/>
        <v>93.5</v>
      </c>
    </row>
    <row r="45" spans="1:6" x14ac:dyDescent="0.25">
      <c r="A45">
        <v>2018</v>
      </c>
      <c r="B45" t="s">
        <v>25</v>
      </c>
      <c r="C45" t="str">
        <f>CONCATENATE(A45,E45)</f>
        <v>2018T1</v>
      </c>
      <c r="D45" t="str">
        <f t="shared" si="1"/>
        <v>2018ABS</v>
      </c>
      <c r="E45" t="s">
        <v>463</v>
      </c>
      <c r="F45">
        <f t="shared" ref="F45:F90" si="2">SUMIF(JAHRTARKLASSES,C45,JAHRRATES)</f>
        <v>63.5</v>
      </c>
    </row>
    <row r="46" spans="1:6" x14ac:dyDescent="0.25">
      <c r="A46">
        <v>2018</v>
      </c>
      <c r="B46" t="s">
        <v>26</v>
      </c>
      <c r="C46" t="str">
        <f t="shared" ref="C46:C90" si="3">CONCATENATE(A46,E46)</f>
        <v>2018T2</v>
      </c>
      <c r="D46" t="str">
        <f t="shared" si="1"/>
        <v>2018DOS</v>
      </c>
      <c r="E46" t="s">
        <v>464</v>
      </c>
      <c r="F46">
        <f t="shared" si="2"/>
        <v>75.599999999999994</v>
      </c>
    </row>
    <row r="47" spans="1:6" x14ac:dyDescent="0.25">
      <c r="A47">
        <v>2018</v>
      </c>
      <c r="B47" t="s">
        <v>149</v>
      </c>
      <c r="C47" t="str">
        <f t="shared" si="3"/>
        <v>2018T3</v>
      </c>
      <c r="D47" t="str">
        <f t="shared" si="1"/>
        <v>2018THL</v>
      </c>
      <c r="E47" t="s">
        <v>465</v>
      </c>
      <c r="F47">
        <f t="shared" si="2"/>
        <v>95.3</v>
      </c>
    </row>
    <row r="48" spans="1:6" x14ac:dyDescent="0.25">
      <c r="A48">
        <v>2018</v>
      </c>
      <c r="B48" t="s">
        <v>20</v>
      </c>
      <c r="C48" t="str">
        <f t="shared" si="3"/>
        <v>2018T3</v>
      </c>
      <c r="D48" t="str">
        <f t="shared" si="1"/>
        <v>2018WSC</v>
      </c>
      <c r="E48" t="s">
        <v>465</v>
      </c>
      <c r="F48">
        <f t="shared" si="2"/>
        <v>95.3</v>
      </c>
    </row>
    <row r="49" spans="1:6" x14ac:dyDescent="0.25">
      <c r="A49">
        <v>2018</v>
      </c>
      <c r="B49" t="s">
        <v>1749</v>
      </c>
      <c r="C49" t="str">
        <f t="shared" ref="C49" si="4">CONCATENATE(A49,E49)</f>
        <v>2018T3</v>
      </c>
      <c r="D49" t="str">
        <f t="shared" ref="D49" si="5">CONCATENATE(A49,B49)</f>
        <v>2018GRI</v>
      </c>
      <c r="E49" t="s">
        <v>465</v>
      </c>
      <c r="F49">
        <f t="shared" ref="F49" si="6">SUMIF(JAHRTARKLASSES,C49,JAHRRATES)</f>
        <v>95.3</v>
      </c>
    </row>
    <row r="50" spans="1:6" x14ac:dyDescent="0.25">
      <c r="A50">
        <v>2018</v>
      </c>
      <c r="B50" t="s">
        <v>123</v>
      </c>
      <c r="C50" t="str">
        <f t="shared" si="3"/>
        <v>2018T3</v>
      </c>
      <c r="D50" t="str">
        <f t="shared" si="1"/>
        <v>2018THS</v>
      </c>
      <c r="E50" t="s">
        <v>465</v>
      </c>
      <c r="F50">
        <f t="shared" si="2"/>
        <v>95.3</v>
      </c>
    </row>
    <row r="51" spans="1:6" x14ac:dyDescent="0.25">
      <c r="A51">
        <v>2018</v>
      </c>
      <c r="B51" t="s">
        <v>28</v>
      </c>
      <c r="C51" t="str">
        <f t="shared" si="3"/>
        <v>2018T3</v>
      </c>
      <c r="D51" t="str">
        <f t="shared" si="1"/>
        <v>2018CHO</v>
      </c>
      <c r="E51" t="s">
        <v>465</v>
      </c>
      <c r="F51">
        <f t="shared" si="2"/>
        <v>95.3</v>
      </c>
    </row>
    <row r="52" spans="1:6" x14ac:dyDescent="0.25">
      <c r="A52">
        <v>2018</v>
      </c>
      <c r="B52" t="s">
        <v>576</v>
      </c>
      <c r="C52" t="str">
        <f t="shared" si="3"/>
        <v>2018COVGNA</v>
      </c>
      <c r="D52" t="str">
        <f t="shared" si="1"/>
        <v>2018GNA</v>
      </c>
      <c r="E52" t="s">
        <v>579</v>
      </c>
      <c r="F52">
        <f t="shared" si="2"/>
        <v>110</v>
      </c>
    </row>
    <row r="53" spans="1:6" x14ac:dyDescent="0.25">
      <c r="A53">
        <v>2018</v>
      </c>
      <c r="B53" t="s">
        <v>575</v>
      </c>
      <c r="C53" t="str">
        <f t="shared" si="3"/>
        <v>2018CORCGA</v>
      </c>
      <c r="D53" t="str">
        <f t="shared" si="1"/>
        <v>2018CGA</v>
      </c>
      <c r="E53" t="s">
        <v>580</v>
      </c>
      <c r="F53">
        <f t="shared" si="2"/>
        <v>110</v>
      </c>
    </row>
    <row r="54" spans="1:6" x14ac:dyDescent="0.25">
      <c r="A54">
        <v>2018</v>
      </c>
      <c r="B54" t="s">
        <v>140</v>
      </c>
      <c r="C54" t="str">
        <f t="shared" si="3"/>
        <v>2018T2</v>
      </c>
      <c r="D54" t="str">
        <f t="shared" si="1"/>
        <v>2018MZE</v>
      </c>
      <c r="E54" t="s">
        <v>464</v>
      </c>
      <c r="F54">
        <f t="shared" si="2"/>
        <v>75.599999999999994</v>
      </c>
    </row>
    <row r="55" spans="1:6" x14ac:dyDescent="0.25">
      <c r="A55">
        <v>2018</v>
      </c>
      <c r="B55" t="s">
        <v>164</v>
      </c>
      <c r="C55" t="str">
        <f t="shared" si="3"/>
        <v>2018T2</v>
      </c>
      <c r="D55" t="str">
        <f t="shared" si="1"/>
        <v>2018NFR</v>
      </c>
      <c r="E55" t="s">
        <v>464</v>
      </c>
      <c r="F55">
        <f t="shared" si="2"/>
        <v>75.599999999999994</v>
      </c>
    </row>
    <row r="56" spans="1:6" x14ac:dyDescent="0.25">
      <c r="A56">
        <v>2018</v>
      </c>
      <c r="B56" t="s">
        <v>165</v>
      </c>
      <c r="C56" t="str">
        <f t="shared" si="3"/>
        <v>2018T2</v>
      </c>
      <c r="D56" t="str">
        <f t="shared" si="1"/>
        <v>2018GKA</v>
      </c>
      <c r="E56" t="s">
        <v>464</v>
      </c>
      <c r="F56">
        <f t="shared" si="2"/>
        <v>75.599999999999994</v>
      </c>
    </row>
    <row r="57" spans="1:6" x14ac:dyDescent="0.25">
      <c r="A57">
        <v>2018</v>
      </c>
      <c r="B57" t="s">
        <v>166</v>
      </c>
      <c r="C57" t="str">
        <f t="shared" si="3"/>
        <v>2018T2</v>
      </c>
      <c r="D57" t="str">
        <f t="shared" si="1"/>
        <v>2018CRA</v>
      </c>
      <c r="E57" t="s">
        <v>464</v>
      </c>
      <c r="F57">
        <f t="shared" si="2"/>
        <v>75.599999999999994</v>
      </c>
    </row>
    <row r="58" spans="1:6" x14ac:dyDescent="0.25">
      <c r="A58">
        <v>2018</v>
      </c>
      <c r="B58" t="s">
        <v>29</v>
      </c>
      <c r="C58" t="str">
        <f t="shared" si="3"/>
        <v>2018T3</v>
      </c>
      <c r="D58" t="str">
        <f t="shared" si="1"/>
        <v>2018RDI</v>
      </c>
      <c r="E58" t="s">
        <v>465</v>
      </c>
      <c r="F58">
        <f t="shared" si="2"/>
        <v>95.3</v>
      </c>
    </row>
    <row r="59" spans="1:6" x14ac:dyDescent="0.25">
      <c r="A59">
        <v>2018</v>
      </c>
      <c r="B59" t="s">
        <v>251</v>
      </c>
      <c r="C59" t="str">
        <f t="shared" si="3"/>
        <v>2018T3</v>
      </c>
      <c r="D59" t="str">
        <f t="shared" si="1"/>
        <v>2018EHA</v>
      </c>
      <c r="E59" t="s">
        <v>465</v>
      </c>
      <c r="F59">
        <f t="shared" si="2"/>
        <v>95.3</v>
      </c>
    </row>
    <row r="60" spans="1:6" x14ac:dyDescent="0.25">
      <c r="A60">
        <v>2018</v>
      </c>
      <c r="B60" t="s">
        <v>250</v>
      </c>
      <c r="C60" t="str">
        <f t="shared" si="3"/>
        <v>2018T1</v>
      </c>
      <c r="D60" t="str">
        <f t="shared" si="1"/>
        <v>2018TSA</v>
      </c>
      <c r="E60" t="s">
        <v>463</v>
      </c>
      <c r="F60">
        <f t="shared" si="2"/>
        <v>63.5</v>
      </c>
    </row>
    <row r="61" spans="1:6" x14ac:dyDescent="0.25">
      <c r="A61">
        <v>2018</v>
      </c>
      <c r="B61" t="s">
        <v>574</v>
      </c>
      <c r="C61" t="str">
        <f t="shared" si="3"/>
        <v>2018T1</v>
      </c>
      <c r="D61" t="str">
        <f t="shared" si="1"/>
        <v>2018WMU</v>
      </c>
      <c r="E61" t="s">
        <v>463</v>
      </c>
      <c r="F61">
        <f t="shared" si="2"/>
        <v>63.5</v>
      </c>
    </row>
    <row r="62" spans="1:6" x14ac:dyDescent="0.25">
      <c r="A62">
        <v>2018</v>
      </c>
      <c r="B62" t="s">
        <v>1042</v>
      </c>
      <c r="C62" t="str">
        <f t="shared" si="3"/>
        <v>2018T2</v>
      </c>
      <c r="D62" t="str">
        <f t="shared" si="1"/>
        <v>2018MGO</v>
      </c>
      <c r="E62" t="s">
        <v>464</v>
      </c>
      <c r="F62">
        <f t="shared" si="2"/>
        <v>75.599999999999994</v>
      </c>
    </row>
    <row r="63" spans="1:6" x14ac:dyDescent="0.25">
      <c r="A63">
        <v>2018</v>
      </c>
      <c r="B63" t="s">
        <v>1887</v>
      </c>
      <c r="C63" t="str">
        <f>CONCATENATE(A63,E63)</f>
        <v>2018T1</v>
      </c>
      <c r="D63" t="str">
        <f t="shared" ref="D63" si="7">CONCATENATE(A63,B63)</f>
        <v>2018BHÖ</v>
      </c>
      <c r="E63" t="s">
        <v>463</v>
      </c>
      <c r="F63">
        <f ca="1">SUMIF(JAHRTARKLASSES,C63,RATES)</f>
        <v>63.5</v>
      </c>
    </row>
    <row r="64" spans="1:6" x14ac:dyDescent="0.25">
      <c r="A64">
        <v>2018</v>
      </c>
      <c r="B64" t="s">
        <v>985</v>
      </c>
      <c r="C64" t="str">
        <f t="shared" si="3"/>
        <v>2018T3</v>
      </c>
      <c r="D64" t="str">
        <f t="shared" si="1"/>
        <v>2018ZPIPM</v>
      </c>
      <c r="E64" t="s">
        <v>465</v>
      </c>
      <c r="F64">
        <f t="shared" si="2"/>
        <v>95.3</v>
      </c>
    </row>
    <row r="65" spans="1:6" x14ac:dyDescent="0.25">
      <c r="A65">
        <v>2018</v>
      </c>
      <c r="B65" t="s">
        <v>1508</v>
      </c>
      <c r="C65" t="str">
        <f t="shared" si="3"/>
        <v>2018T2</v>
      </c>
      <c r="D65" t="str">
        <f t="shared" si="1"/>
        <v>2018ZPIPA</v>
      </c>
      <c r="E65" t="s">
        <v>464</v>
      </c>
      <c r="F65">
        <f t="shared" si="2"/>
        <v>75.599999999999994</v>
      </c>
    </row>
    <row r="66" spans="1:6" x14ac:dyDescent="0.25">
      <c r="A66">
        <v>2018</v>
      </c>
      <c r="B66" t="s">
        <v>986</v>
      </c>
      <c r="C66" t="str">
        <f t="shared" si="3"/>
        <v>2018T3</v>
      </c>
      <c r="D66" t="str">
        <f t="shared" si="1"/>
        <v>2018ZPIARCH</v>
      </c>
      <c r="E66" t="s">
        <v>465</v>
      </c>
      <c r="F66">
        <f t="shared" si="2"/>
        <v>95.3</v>
      </c>
    </row>
    <row r="67" spans="1:6" x14ac:dyDescent="0.25">
      <c r="A67">
        <v>2018</v>
      </c>
      <c r="B67" t="s">
        <v>987</v>
      </c>
      <c r="C67" t="str">
        <f t="shared" si="3"/>
        <v>2018T3</v>
      </c>
      <c r="D67" t="str">
        <f t="shared" si="1"/>
        <v>2018ZPIBA</v>
      </c>
      <c r="E67" t="s">
        <v>465</v>
      </c>
      <c r="F67">
        <f t="shared" si="2"/>
        <v>95.3</v>
      </c>
    </row>
    <row r="68" spans="1:6" x14ac:dyDescent="0.25">
      <c r="A68">
        <v>2018</v>
      </c>
      <c r="B68" t="s">
        <v>988</v>
      </c>
      <c r="C68" t="str">
        <f t="shared" si="3"/>
        <v>2018T2</v>
      </c>
      <c r="D68" t="str">
        <f t="shared" si="1"/>
        <v>2018ZPIDEV</v>
      </c>
      <c r="E68" t="s">
        <v>464</v>
      </c>
      <c r="F68">
        <f t="shared" si="2"/>
        <v>75.599999999999994</v>
      </c>
    </row>
    <row r="69" spans="1:6" x14ac:dyDescent="0.25">
      <c r="A69">
        <v>2018</v>
      </c>
      <c r="B69" t="s">
        <v>989</v>
      </c>
      <c r="C69" t="str">
        <f t="shared" si="3"/>
        <v>2018T2</v>
      </c>
      <c r="D69" t="str">
        <f t="shared" si="1"/>
        <v>2018ZPITEST</v>
      </c>
      <c r="E69" t="s">
        <v>464</v>
      </c>
      <c r="F69">
        <f t="shared" si="2"/>
        <v>75.599999999999994</v>
      </c>
    </row>
    <row r="70" spans="1:6" x14ac:dyDescent="0.25">
      <c r="A70">
        <v>2018</v>
      </c>
      <c r="B70" t="s">
        <v>1135</v>
      </c>
      <c r="C70" t="str">
        <f t="shared" si="3"/>
        <v>2018T3</v>
      </c>
      <c r="D70" t="str">
        <f t="shared" si="1"/>
        <v>2018VEMOPM</v>
      </c>
      <c r="E70" t="s">
        <v>465</v>
      </c>
      <c r="F70">
        <f t="shared" si="2"/>
        <v>95.3</v>
      </c>
    </row>
    <row r="71" spans="1:6" x14ac:dyDescent="0.25">
      <c r="A71">
        <v>2018</v>
      </c>
      <c r="B71" t="s">
        <v>1136</v>
      </c>
      <c r="C71" t="str">
        <f t="shared" si="3"/>
        <v>2018T3</v>
      </c>
      <c r="D71" t="str">
        <f t="shared" si="1"/>
        <v>2018VEMOARCH</v>
      </c>
      <c r="E71" t="s">
        <v>465</v>
      </c>
      <c r="F71">
        <f t="shared" si="2"/>
        <v>95.3</v>
      </c>
    </row>
    <row r="72" spans="1:6" x14ac:dyDescent="0.25">
      <c r="A72">
        <v>2018</v>
      </c>
      <c r="B72" t="s">
        <v>1137</v>
      </c>
      <c r="C72" t="str">
        <f t="shared" si="3"/>
        <v>2018T3</v>
      </c>
      <c r="D72" t="str">
        <f t="shared" si="1"/>
        <v>2018VEMOBA</v>
      </c>
      <c r="E72" t="s">
        <v>465</v>
      </c>
      <c r="F72">
        <f t="shared" si="2"/>
        <v>95.3</v>
      </c>
    </row>
    <row r="73" spans="1:6" x14ac:dyDescent="0.25">
      <c r="A73">
        <v>2018</v>
      </c>
      <c r="B73" t="s">
        <v>1138</v>
      </c>
      <c r="C73" t="str">
        <f t="shared" si="3"/>
        <v>2018T2</v>
      </c>
      <c r="D73" t="str">
        <f t="shared" si="1"/>
        <v>2018VEMODEV</v>
      </c>
      <c r="E73" t="s">
        <v>464</v>
      </c>
      <c r="F73">
        <f t="shared" si="2"/>
        <v>75.599999999999994</v>
      </c>
    </row>
    <row r="74" spans="1:6" x14ac:dyDescent="0.25">
      <c r="A74">
        <v>2018</v>
      </c>
      <c r="B74" t="s">
        <v>1139</v>
      </c>
      <c r="C74" t="str">
        <f t="shared" si="3"/>
        <v>2018T2</v>
      </c>
      <c r="D74" t="str">
        <f t="shared" si="1"/>
        <v>2018VEMOTEST</v>
      </c>
      <c r="E74" t="s">
        <v>464</v>
      </c>
      <c r="F74">
        <f t="shared" si="2"/>
        <v>75.599999999999994</v>
      </c>
    </row>
    <row r="75" spans="1:6" x14ac:dyDescent="0.25">
      <c r="A75">
        <v>2018</v>
      </c>
      <c r="B75" t="s">
        <v>1131</v>
      </c>
      <c r="C75" t="str">
        <f t="shared" si="3"/>
        <v>2018T3</v>
      </c>
      <c r="D75" t="str">
        <f t="shared" si="1"/>
        <v>2018WISTBPM</v>
      </c>
      <c r="E75" t="s">
        <v>465</v>
      </c>
      <c r="F75">
        <f t="shared" si="2"/>
        <v>95.3</v>
      </c>
    </row>
    <row r="76" spans="1:6" x14ac:dyDescent="0.25">
      <c r="A76">
        <v>2018</v>
      </c>
      <c r="B76" t="s">
        <v>1132</v>
      </c>
      <c r="C76" t="str">
        <f t="shared" si="3"/>
        <v>2018T3</v>
      </c>
      <c r="D76" t="str">
        <f t="shared" ref="D76:D90" si="8">CONCATENATE(A76,B76)</f>
        <v>2018WISTBARCH</v>
      </c>
      <c r="E76" t="s">
        <v>465</v>
      </c>
      <c r="F76">
        <f t="shared" si="2"/>
        <v>95.3</v>
      </c>
    </row>
    <row r="77" spans="1:6" x14ac:dyDescent="0.25">
      <c r="A77">
        <v>2018</v>
      </c>
      <c r="B77" t="s">
        <v>1133</v>
      </c>
      <c r="C77" t="str">
        <f t="shared" si="3"/>
        <v>2018T3</v>
      </c>
      <c r="D77" t="str">
        <f t="shared" si="8"/>
        <v>2018WISTBBA</v>
      </c>
      <c r="E77" t="s">
        <v>465</v>
      </c>
      <c r="F77">
        <f t="shared" si="2"/>
        <v>95.3</v>
      </c>
    </row>
    <row r="78" spans="1:6" x14ac:dyDescent="0.25">
      <c r="A78">
        <v>2018</v>
      </c>
      <c r="B78" t="s">
        <v>1134</v>
      </c>
      <c r="C78" t="str">
        <f t="shared" si="3"/>
        <v>2018T2</v>
      </c>
      <c r="D78" t="str">
        <f t="shared" si="8"/>
        <v>2018WISTBDEV</v>
      </c>
      <c r="E78" t="s">
        <v>464</v>
      </c>
      <c r="F78">
        <f t="shared" si="2"/>
        <v>75.599999999999994</v>
      </c>
    </row>
    <row r="79" spans="1:6" x14ac:dyDescent="0.25">
      <c r="A79">
        <v>2018</v>
      </c>
      <c r="B79" t="s">
        <v>1130</v>
      </c>
      <c r="C79" t="str">
        <f t="shared" si="3"/>
        <v>2018T2</v>
      </c>
      <c r="D79" t="str">
        <f t="shared" si="8"/>
        <v>2018WISTBTEST</v>
      </c>
      <c r="E79" t="s">
        <v>464</v>
      </c>
      <c r="F79">
        <f t="shared" si="2"/>
        <v>75.599999999999994</v>
      </c>
    </row>
    <row r="80" spans="1:6" x14ac:dyDescent="0.25">
      <c r="A80">
        <v>2018</v>
      </c>
      <c r="B80" t="s">
        <v>467</v>
      </c>
      <c r="C80" t="str">
        <f t="shared" si="3"/>
        <v>2018T2</v>
      </c>
      <c r="D80" t="str">
        <f t="shared" si="8"/>
        <v>2018REST</v>
      </c>
      <c r="E80" t="s">
        <v>464</v>
      </c>
      <c r="F80">
        <f t="shared" si="2"/>
        <v>75.599999999999994</v>
      </c>
    </row>
    <row r="81" spans="1:7" x14ac:dyDescent="0.25">
      <c r="A81">
        <v>2018</v>
      </c>
      <c r="B81" t="s">
        <v>590</v>
      </c>
      <c r="C81" t="str">
        <f t="shared" si="3"/>
        <v>2018T1</v>
      </c>
      <c r="D81" t="str">
        <f t="shared" si="8"/>
        <v>2018ILVT1</v>
      </c>
      <c r="E81" t="s">
        <v>463</v>
      </c>
      <c r="F81">
        <f t="shared" si="2"/>
        <v>63.5</v>
      </c>
    </row>
    <row r="82" spans="1:7" x14ac:dyDescent="0.25">
      <c r="A82">
        <v>2018</v>
      </c>
      <c r="B82" t="s">
        <v>589</v>
      </c>
      <c r="C82" t="str">
        <f t="shared" si="3"/>
        <v>2018T2</v>
      </c>
      <c r="D82" t="str">
        <f t="shared" si="8"/>
        <v>2018ILVT2</v>
      </c>
      <c r="E82" t="s">
        <v>464</v>
      </c>
      <c r="F82">
        <f t="shared" si="2"/>
        <v>75.599999999999994</v>
      </c>
    </row>
    <row r="83" spans="1:7" x14ac:dyDescent="0.25">
      <c r="A83">
        <v>2018</v>
      </c>
      <c r="B83" t="s">
        <v>588</v>
      </c>
      <c r="C83" t="str">
        <f t="shared" si="3"/>
        <v>2018T3</v>
      </c>
      <c r="D83" t="str">
        <f t="shared" si="8"/>
        <v>2018ILVT3</v>
      </c>
      <c r="E83" t="s">
        <v>465</v>
      </c>
      <c r="F83">
        <f t="shared" si="2"/>
        <v>95.3</v>
      </c>
    </row>
    <row r="84" spans="1:7" x14ac:dyDescent="0.25">
      <c r="A84">
        <v>2018</v>
      </c>
      <c r="B84" t="s">
        <v>1474</v>
      </c>
      <c r="C84" t="str">
        <f t="shared" si="3"/>
        <v>2018T1</v>
      </c>
      <c r="D84" t="str">
        <f t="shared" si="8"/>
        <v>2018EHT1</v>
      </c>
      <c r="E84" t="s">
        <v>463</v>
      </c>
      <c r="F84">
        <f t="shared" si="2"/>
        <v>63.5</v>
      </c>
    </row>
    <row r="85" spans="1:7" x14ac:dyDescent="0.25">
      <c r="A85">
        <v>2018</v>
      </c>
      <c r="B85" t="s">
        <v>1475</v>
      </c>
      <c r="C85" t="str">
        <f t="shared" si="3"/>
        <v>2018T2</v>
      </c>
      <c r="D85" t="str">
        <f t="shared" si="8"/>
        <v>2018EHT2</v>
      </c>
      <c r="E85" t="s">
        <v>464</v>
      </c>
      <c r="F85">
        <f t="shared" si="2"/>
        <v>75.599999999999994</v>
      </c>
    </row>
    <row r="86" spans="1:7" x14ac:dyDescent="0.25">
      <c r="A86">
        <v>2018</v>
      </c>
      <c r="B86" t="s">
        <v>1476</v>
      </c>
      <c r="C86" t="str">
        <f t="shared" si="3"/>
        <v>2018T3</v>
      </c>
      <c r="D86" t="str">
        <f t="shared" si="8"/>
        <v>2018EHT3</v>
      </c>
      <c r="E86" t="s">
        <v>465</v>
      </c>
      <c r="F86">
        <f t="shared" si="2"/>
        <v>95.3</v>
      </c>
    </row>
    <row r="87" spans="1:7" x14ac:dyDescent="0.25">
      <c r="A87">
        <v>2018</v>
      </c>
      <c r="B87" t="s">
        <v>1477</v>
      </c>
      <c r="C87" t="str">
        <f t="shared" si="3"/>
        <v>2018T3</v>
      </c>
      <c r="D87" t="str">
        <f t="shared" si="8"/>
        <v>2018PIT3</v>
      </c>
      <c r="E87" t="s">
        <v>465</v>
      </c>
      <c r="F87">
        <f t="shared" si="2"/>
        <v>95.3</v>
      </c>
    </row>
    <row r="88" spans="1:7" x14ac:dyDescent="0.25">
      <c r="A88">
        <v>2018</v>
      </c>
      <c r="B88" t="s">
        <v>1482</v>
      </c>
      <c r="C88" t="str">
        <f t="shared" si="3"/>
        <v>2018T2</v>
      </c>
      <c r="D88" t="str">
        <f t="shared" si="8"/>
        <v>2018PMEAT2</v>
      </c>
      <c r="E88" t="s">
        <v>464</v>
      </c>
      <c r="F88">
        <f t="shared" si="2"/>
        <v>75.599999999999994</v>
      </c>
    </row>
    <row r="89" spans="1:7" x14ac:dyDescent="0.25">
      <c r="A89">
        <v>2018</v>
      </c>
      <c r="B89" t="s">
        <v>1486</v>
      </c>
      <c r="C89" t="str">
        <f t="shared" si="3"/>
        <v>2018T2</v>
      </c>
      <c r="D89" t="str">
        <f t="shared" si="8"/>
        <v>2018CUCCAT2</v>
      </c>
      <c r="E89" t="s">
        <v>464</v>
      </c>
      <c r="F89">
        <f t="shared" si="2"/>
        <v>75.599999999999994</v>
      </c>
    </row>
    <row r="90" spans="1:7" x14ac:dyDescent="0.25">
      <c r="A90">
        <v>2018</v>
      </c>
      <c r="B90" t="s">
        <v>27</v>
      </c>
      <c r="C90" t="str">
        <f t="shared" si="3"/>
        <v>2018ATSJHE</v>
      </c>
      <c r="D90" t="str">
        <f t="shared" si="8"/>
        <v>2018JHE</v>
      </c>
      <c r="E90" t="s">
        <v>466</v>
      </c>
      <c r="F90">
        <f t="shared" si="2"/>
        <v>134.875</v>
      </c>
    </row>
    <row r="93" spans="1:7" x14ac:dyDescent="0.25">
      <c r="A93">
        <v>2017</v>
      </c>
      <c r="B93" t="s">
        <v>463</v>
      </c>
      <c r="C93" t="str">
        <f>CONCATENATE(A93,B93)</f>
        <v>2017T1</v>
      </c>
      <c r="E93">
        <v>62.3</v>
      </c>
      <c r="G93" t="s">
        <v>1411</v>
      </c>
    </row>
    <row r="94" spans="1:7" x14ac:dyDescent="0.25">
      <c r="A94">
        <v>2017</v>
      </c>
      <c r="B94" t="s">
        <v>464</v>
      </c>
      <c r="C94" t="str">
        <f t="shared" ref="C94:C104" si="9">CONCATENATE(A94,B94)</f>
        <v>2017T2</v>
      </c>
      <c r="E94">
        <v>74.2</v>
      </c>
    </row>
    <row r="95" spans="1:7" x14ac:dyDescent="0.25">
      <c r="A95">
        <v>2017</v>
      </c>
      <c r="B95" t="s">
        <v>465</v>
      </c>
      <c r="C95" t="str">
        <f t="shared" si="9"/>
        <v>2017T3</v>
      </c>
      <c r="E95">
        <v>93.5</v>
      </c>
    </row>
    <row r="96" spans="1:7" x14ac:dyDescent="0.25">
      <c r="A96">
        <v>2017</v>
      </c>
      <c r="B96" t="s">
        <v>579</v>
      </c>
      <c r="C96" t="str">
        <f t="shared" si="9"/>
        <v>2017COVGNA</v>
      </c>
      <c r="E96">
        <v>110</v>
      </c>
    </row>
    <row r="97" spans="1:5" x14ac:dyDescent="0.25">
      <c r="A97">
        <v>2017</v>
      </c>
      <c r="B97" t="s">
        <v>580</v>
      </c>
      <c r="C97" t="str">
        <f t="shared" si="9"/>
        <v>2017CORCGA</v>
      </c>
      <c r="E97">
        <v>110</v>
      </c>
    </row>
    <row r="98" spans="1:5" x14ac:dyDescent="0.25">
      <c r="A98">
        <v>2017</v>
      </c>
      <c r="B98" t="s">
        <v>466</v>
      </c>
      <c r="C98" t="str">
        <f t="shared" si="9"/>
        <v>2017ATSJHE</v>
      </c>
      <c r="E98">
        <f>1079/8</f>
        <v>134.875</v>
      </c>
    </row>
    <row r="99" spans="1:5" x14ac:dyDescent="0.25">
      <c r="A99">
        <v>2018</v>
      </c>
      <c r="B99" t="s">
        <v>463</v>
      </c>
      <c r="C99" t="str">
        <f t="shared" si="9"/>
        <v>2018T1</v>
      </c>
      <c r="E99">
        <v>63.5</v>
      </c>
    </row>
    <row r="100" spans="1:5" x14ac:dyDescent="0.25">
      <c r="A100">
        <v>2018</v>
      </c>
      <c r="B100" t="s">
        <v>464</v>
      </c>
      <c r="C100" t="str">
        <f t="shared" si="9"/>
        <v>2018T2</v>
      </c>
      <c r="E100">
        <v>75.599999999999994</v>
      </c>
    </row>
    <row r="101" spans="1:5" x14ac:dyDescent="0.25">
      <c r="A101">
        <v>2018</v>
      </c>
      <c r="B101" t="s">
        <v>465</v>
      </c>
      <c r="C101" t="str">
        <f t="shared" si="9"/>
        <v>2018T3</v>
      </c>
      <c r="E101">
        <v>95.3</v>
      </c>
    </row>
    <row r="102" spans="1:5" x14ac:dyDescent="0.25">
      <c r="A102">
        <v>2018</v>
      </c>
      <c r="B102" t="s">
        <v>579</v>
      </c>
      <c r="C102" t="str">
        <f t="shared" si="9"/>
        <v>2018COVGNA</v>
      </c>
      <c r="E102">
        <v>110</v>
      </c>
    </row>
    <row r="103" spans="1:5" x14ac:dyDescent="0.25">
      <c r="A103">
        <v>2018</v>
      </c>
      <c r="B103" t="s">
        <v>580</v>
      </c>
      <c r="C103" t="str">
        <f t="shared" si="9"/>
        <v>2018CORCGA</v>
      </c>
      <c r="E103">
        <v>110</v>
      </c>
    </row>
    <row r="104" spans="1:5" x14ac:dyDescent="0.25">
      <c r="A104">
        <v>2018</v>
      </c>
      <c r="B104" t="s">
        <v>466</v>
      </c>
      <c r="C104" t="str">
        <f t="shared" si="9"/>
        <v>2018ATSJHE</v>
      </c>
      <c r="E104">
        <f>1079/8</f>
        <v>134.875</v>
      </c>
    </row>
  </sheetData>
  <pageMargins left="0.7" right="0.7" top="0.78740157499999996" bottom="0.78740157499999996" header="0.3" footer="0.3"/>
  <pageSetup paperSize="9" orientation="portrait" verticalDpi="598"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8</vt:i4>
      </vt:variant>
    </vt:vector>
  </HeadingPairs>
  <TitlesOfParts>
    <vt:vector size="10" baseType="lpstr">
      <vt:lpstr>CCTASK</vt:lpstr>
      <vt:lpstr>Tarife</vt:lpstr>
      <vt:lpstr>JAHRKURZZS</vt:lpstr>
      <vt:lpstr>JAHRRATES</vt:lpstr>
      <vt:lpstr>JAHRTARKLASSES</vt:lpstr>
      <vt:lpstr>JAHRUSRATES</vt:lpstr>
      <vt:lpstr>RATES</vt:lpstr>
      <vt:lpstr>TARKLASSES</vt:lpstr>
      <vt:lpstr>USKURZZS</vt:lpstr>
      <vt:lpstr>USRATES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Wolfgang Scherer</cp:lastModifiedBy>
  <dcterms:modified xsi:type="dcterms:W3CDTF">2018-01-19T15:57:38Z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d7f44749-d5f2-406b-9a67-c4222373a48c</vt:lpwstr>
  </property>
</Properties>
</file>