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g\Software\node.js\Accounting\"/>
    </mc:Choice>
  </mc:AlternateContent>
  <bookViews>
    <workbookView xWindow="0" yWindow="0" windowWidth="20430" windowHeight="6600"/>
  </bookViews>
  <sheets>
    <sheet name="CCTASK" sheetId="1" r:id="rId1"/>
    <sheet name="Tabelle1" sheetId="2" r:id="rId2"/>
    <sheet name="Tabelle2" sheetId="3" r:id="rId3"/>
    <sheet name="Tarife" sheetId="4" r:id="rId4"/>
  </sheets>
  <externalReferences>
    <externalReference r:id="rId5"/>
  </externalReferences>
  <definedNames>
    <definedName name="_xlnm._FilterDatabase" localSheetId="0" hidden="1">CCTASK!$A$1:$O$177</definedName>
    <definedName name="APIDS">#REF!</definedName>
    <definedName name="ELGASPOCAPLT3">'[1]Zusatz-Informationen'!$J$6</definedName>
    <definedName name="ELGASPOCGSUT1">'[1]Zusatz-Informationen'!$G$6</definedName>
    <definedName name="ELGASPOCGSUT2">'[1]Zusatz-Informationen'!$H$6</definedName>
    <definedName name="ELGASPOCGSUT3">'[1]Zusatz-Informationen'!$I$6</definedName>
    <definedName name="ELGASPOCPTSUM">'[1]Zusatz-Informationen'!$K$6</definedName>
    <definedName name="GKFAKT">[1]Parameter!$F$9</definedName>
    <definedName name="JAHRPT">[1]Parameter!$F$8</definedName>
    <definedName name="LEISTUNGSKOSTEN">#REF!</definedName>
    <definedName name="LEISTUNGSPHASEN">#REF!</definedName>
    <definedName name="LEISTUNGSPT">#REF!</definedName>
    <definedName name="LEISTUNGSPTSUMMEN">#REF!</definedName>
    <definedName name="OPERCLRCUCCNETTO">'[1]Zusatz-Informationen'!$P$21</definedName>
    <definedName name="OPERCLRCUCCPT">'[1]Zusatz-Informationen'!$M$21</definedName>
    <definedName name="RATES">Tarife!$B$21:$B$24</definedName>
    <definedName name="TAGSAETZE">[1]Parameter!$D$7:$D$10</definedName>
    <definedName name="TAGSTUNDEN">[1]Parameter!$F$6</definedName>
    <definedName name="TARIFKLASSEN">[1]Parameter!$B$7:$B$10</definedName>
    <definedName name="TARKLASSES">Tarife!$A$21:$A$24</definedName>
    <definedName name="USKURZZS">Tarife!$A$4:$A$18</definedName>
    <definedName name="USRATES">Tarife!$C$4:$C$18</definedName>
    <definedName name="ZUSCHLAGSUMME">'[1]Gesamtaufstellung 2017'!$G$40</definedName>
  </definedNames>
  <calcPr calcId="152511"/>
</workbook>
</file>

<file path=xl/calcChain.xml><?xml version="1.0" encoding="utf-8"?>
<calcChain xmlns="http://schemas.openxmlformats.org/spreadsheetml/2006/main">
  <c r="I105" i="1" l="1"/>
  <c r="J105" i="1" s="1"/>
  <c r="I112" i="1" l="1"/>
  <c r="J112" i="1" s="1"/>
  <c r="I85" i="1"/>
  <c r="J85" i="1" s="1"/>
  <c r="I69" i="1"/>
  <c r="J69" i="1" s="1"/>
  <c r="I63" i="1"/>
  <c r="J63" i="1" s="1"/>
  <c r="I40" i="1"/>
  <c r="J40" i="1" s="1"/>
  <c r="H107" i="1" l="1"/>
  <c r="H99" i="1"/>
  <c r="H93" i="1"/>
  <c r="H87" i="1"/>
  <c r="H77" i="1"/>
  <c r="H70" i="1"/>
  <c r="H64" i="1"/>
  <c r="H56" i="1"/>
  <c r="H49" i="1"/>
  <c r="H41" i="1"/>
  <c r="H7" i="1" l="1"/>
  <c r="H6" i="1"/>
  <c r="I161" i="1" l="1"/>
  <c r="I162" i="1"/>
  <c r="I163" i="1"/>
  <c r="I164" i="1"/>
  <c r="I165" i="1"/>
  <c r="I166" i="1"/>
  <c r="I160" i="1"/>
  <c r="J160" i="1" s="1"/>
  <c r="I153" i="1"/>
  <c r="I154" i="1"/>
  <c r="I155" i="1"/>
  <c r="I156" i="1"/>
  <c r="I157" i="1"/>
  <c r="I158" i="1"/>
  <c r="I152" i="1"/>
  <c r="J152" i="1" s="1"/>
  <c r="I145" i="1"/>
  <c r="I146" i="1"/>
  <c r="I147" i="1"/>
  <c r="I148" i="1"/>
  <c r="I149" i="1"/>
  <c r="I150" i="1"/>
  <c r="I144" i="1"/>
  <c r="J144" i="1" s="1"/>
  <c r="I137" i="1"/>
  <c r="I138" i="1"/>
  <c r="I139" i="1"/>
  <c r="I140" i="1"/>
  <c r="I141" i="1"/>
  <c r="I142" i="1"/>
  <c r="I136" i="1"/>
  <c r="J136" i="1" s="1"/>
  <c r="I129" i="1"/>
  <c r="I130" i="1"/>
  <c r="I131" i="1"/>
  <c r="I132" i="1"/>
  <c r="I133" i="1"/>
  <c r="I128" i="1"/>
  <c r="I123" i="1"/>
  <c r="I124" i="1"/>
  <c r="I125" i="1"/>
  <c r="I126" i="1"/>
  <c r="I122" i="1"/>
  <c r="I117" i="1"/>
  <c r="I118" i="1"/>
  <c r="I119" i="1"/>
  <c r="I120" i="1"/>
  <c r="I116" i="1"/>
  <c r="I109" i="1"/>
  <c r="I110" i="1"/>
  <c r="I111" i="1"/>
  <c r="I108" i="1"/>
  <c r="C17" i="4"/>
  <c r="C16" i="4"/>
  <c r="I102" i="1" s="1"/>
  <c r="C15" i="4"/>
  <c r="I104" i="1"/>
  <c r="I106" i="1"/>
  <c r="I58" i="1"/>
  <c r="H32" i="1"/>
  <c r="H28" i="1"/>
  <c r="H26" i="1"/>
  <c r="H23" i="1"/>
  <c r="H17" i="1"/>
  <c r="H20" i="1"/>
  <c r="I8" i="1"/>
  <c r="J8" i="1" s="1"/>
  <c r="C5" i="4"/>
  <c r="I12" i="1" s="1"/>
  <c r="J12" i="1" s="1"/>
  <c r="C6" i="4"/>
  <c r="I13" i="1" s="1"/>
  <c r="J13" i="1" s="1"/>
  <c r="C7" i="4"/>
  <c r="C8" i="4"/>
  <c r="I25" i="1" s="1"/>
  <c r="J25" i="1" s="1"/>
  <c r="C9" i="4"/>
  <c r="I18" i="1" s="1"/>
  <c r="J18" i="1" s="1"/>
  <c r="C10" i="4"/>
  <c r="I19" i="1" s="1"/>
  <c r="J19" i="1" s="1"/>
  <c r="C11" i="4"/>
  <c r="C12" i="4"/>
  <c r="I54" i="1" s="1"/>
  <c r="C13" i="4"/>
  <c r="I76" i="1" s="1"/>
  <c r="C14" i="4"/>
  <c r="I103" i="1" s="1"/>
  <c r="C18" i="4"/>
  <c r="I42" i="1" s="1"/>
  <c r="C4" i="4"/>
  <c r="I11" i="1" s="1"/>
  <c r="J11" i="1" s="1"/>
  <c r="B24" i="4"/>
  <c r="H5" i="1"/>
  <c r="J169" i="1"/>
  <c r="J167" i="1"/>
  <c r="I82" i="1" l="1"/>
  <c r="I80" i="1"/>
  <c r="I95" i="1"/>
  <c r="I7" i="1"/>
  <c r="J7" i="1" s="1"/>
  <c r="I9" i="1"/>
  <c r="J9" i="1" s="1"/>
  <c r="I27" i="1"/>
  <c r="J27" i="1" s="1"/>
  <c r="J26" i="1" s="1"/>
  <c r="I38" i="1"/>
  <c r="J38" i="1" s="1"/>
  <c r="I47" i="1"/>
  <c r="I62" i="1"/>
  <c r="I92" i="1"/>
  <c r="I21" i="1"/>
  <c r="J21" i="1" s="1"/>
  <c r="I39" i="1"/>
  <c r="J39" i="1" s="1"/>
  <c r="I48" i="1"/>
  <c r="I55" i="1"/>
  <c r="I67" i="1"/>
  <c r="I100" i="1"/>
  <c r="I15" i="1"/>
  <c r="J15" i="1" s="1"/>
  <c r="I29" i="1"/>
  <c r="J29" i="1" s="1"/>
  <c r="I36" i="1"/>
  <c r="J36" i="1" s="1"/>
  <c r="I45" i="1"/>
  <c r="I61" i="1"/>
  <c r="I75" i="1"/>
  <c r="I97" i="1"/>
  <c r="J17" i="1"/>
  <c r="I101" i="1"/>
  <c r="I88" i="1"/>
  <c r="I50" i="1"/>
  <c r="I94" i="1"/>
  <c r="I57" i="1"/>
  <c r="I33" i="1"/>
  <c r="J33" i="1" s="1"/>
  <c r="I24" i="1"/>
  <c r="J24" i="1" s="1"/>
  <c r="J23" i="1" s="1"/>
  <c r="I78" i="1"/>
  <c r="I74" i="1"/>
  <c r="I46" i="1"/>
  <c r="I37" i="1"/>
  <c r="J37" i="1" s="1"/>
  <c r="I96" i="1"/>
  <c r="I91" i="1"/>
  <c r="I81" i="1"/>
  <c r="I53" i="1"/>
  <c r="I72" i="1"/>
  <c r="I34" i="1"/>
  <c r="J34" i="1" s="1"/>
  <c r="I14" i="1"/>
  <c r="J14" i="1" s="1"/>
  <c r="I79" i="1"/>
  <c r="I43" i="1"/>
  <c r="I89" i="1"/>
  <c r="I65" i="1"/>
  <c r="I51" i="1"/>
  <c r="I60" i="1"/>
  <c r="I71" i="1"/>
  <c r="I22" i="1"/>
  <c r="J22" i="1" s="1"/>
  <c r="I44" i="1"/>
  <c r="I73" i="1"/>
  <c r="I30" i="1"/>
  <c r="J30" i="1" s="1"/>
  <c r="I35" i="1"/>
  <c r="J35" i="1" s="1"/>
  <c r="I59" i="1"/>
  <c r="I83" i="1"/>
  <c r="I6" i="1"/>
  <c r="J6" i="1" s="1"/>
  <c r="I52" i="1"/>
  <c r="I68" i="1"/>
  <c r="I66" i="1"/>
  <c r="I90" i="1"/>
  <c r="E14" i="2"/>
  <c r="E12" i="2"/>
  <c r="J20" i="1" l="1"/>
  <c r="J10" i="1"/>
  <c r="J28" i="1"/>
  <c r="J32" i="1"/>
  <c r="J5" i="1"/>
  <c r="H159" i="1"/>
  <c r="H166" i="1" s="1"/>
  <c r="J166" i="1" s="1"/>
  <c r="H151" i="1"/>
  <c r="H157" i="1" s="1"/>
  <c r="J157" i="1" s="1"/>
  <c r="H143" i="1"/>
  <c r="J147" i="1" s="1"/>
  <c r="H135" i="1"/>
  <c r="H141" i="1" s="1"/>
  <c r="J141" i="1" s="1"/>
  <c r="H127" i="1"/>
  <c r="H133" i="1" s="1"/>
  <c r="J133" i="1" s="1"/>
  <c r="H121" i="1"/>
  <c r="J124" i="1" s="1"/>
  <c r="H115" i="1"/>
  <c r="H119" i="1" s="1"/>
  <c r="J119" i="1" s="1"/>
  <c r="J110" i="1"/>
  <c r="J104" i="1"/>
  <c r="J96" i="1"/>
  <c r="J90" i="1"/>
  <c r="J83" i="1"/>
  <c r="J73" i="1"/>
  <c r="J16" i="1" l="1"/>
  <c r="J4" i="1"/>
  <c r="J128" i="1"/>
  <c r="H114" i="1"/>
  <c r="H126" i="1"/>
  <c r="J126" i="1" s="1"/>
  <c r="J154" i="1"/>
  <c r="J95" i="1"/>
  <c r="J155" i="1"/>
  <c r="H161" i="1"/>
  <c r="J161" i="1" s="1"/>
  <c r="J130" i="1"/>
  <c r="J111" i="1"/>
  <c r="J116" i="1"/>
  <c r="H132" i="1"/>
  <c r="J132" i="1" s="1"/>
  <c r="J148" i="1"/>
  <c r="J91" i="1"/>
  <c r="J88" i="1"/>
  <c r="J101" i="1"/>
  <c r="J122" i="1"/>
  <c r="H86" i="1"/>
  <c r="J79" i="1"/>
  <c r="J94" i="1"/>
  <c r="J97" i="1"/>
  <c r="J108" i="1"/>
  <c r="H125" i="1"/>
  <c r="J125" i="1" s="1"/>
  <c r="J131" i="1"/>
  <c r="H158" i="1"/>
  <c r="J158" i="1" s="1"/>
  <c r="H98" i="1"/>
  <c r="J92" i="1"/>
  <c r="H120" i="1"/>
  <c r="J120" i="1" s="1"/>
  <c r="H165" i="1"/>
  <c r="J165" i="1" s="1"/>
  <c r="H134" i="1"/>
  <c r="J138" i="1"/>
  <c r="H142" i="1"/>
  <c r="J142" i="1" s="1"/>
  <c r="J78" i="1"/>
  <c r="J102" i="1"/>
  <c r="J117" i="1"/>
  <c r="J139" i="1"/>
  <c r="H145" i="1"/>
  <c r="J145" i="1" s="1"/>
  <c r="H149" i="1"/>
  <c r="J149" i="1" s="1"/>
  <c r="J80" i="1"/>
  <c r="J89" i="1"/>
  <c r="J103" i="1"/>
  <c r="J109" i="1"/>
  <c r="J118" i="1"/>
  <c r="J123" i="1"/>
  <c r="J140" i="1"/>
  <c r="J146" i="1"/>
  <c r="H150" i="1"/>
  <c r="J150" i="1" s="1"/>
  <c r="J156" i="1"/>
  <c r="J162" i="1"/>
  <c r="J81" i="1"/>
  <c r="J100" i="1"/>
  <c r="J129" i="1"/>
  <c r="H137" i="1"/>
  <c r="J137" i="1" s="1"/>
  <c r="H153" i="1"/>
  <c r="J153" i="1" s="1"/>
  <c r="J163" i="1"/>
  <c r="J164" i="1"/>
  <c r="J74" i="1"/>
  <c r="J71" i="1"/>
  <c r="J72" i="1"/>
  <c r="J76" i="1"/>
  <c r="J82" i="1"/>
  <c r="J75" i="1"/>
  <c r="J127" i="1" l="1"/>
  <c r="J115" i="1"/>
  <c r="J151" i="1"/>
  <c r="J135" i="1"/>
  <c r="J143" i="1"/>
  <c r="J121" i="1"/>
  <c r="J159" i="1"/>
  <c r="J77" i="1"/>
  <c r="J93" i="1"/>
  <c r="J87" i="1"/>
  <c r="J70" i="1"/>
  <c r="J107" i="1"/>
  <c r="H113" i="1"/>
  <c r="J106" i="1"/>
  <c r="J99" i="1" s="1"/>
  <c r="J53" i="1"/>
  <c r="J45" i="1"/>
  <c r="J114" i="1" l="1"/>
  <c r="J134" i="1"/>
  <c r="J86" i="1"/>
  <c r="J98" i="1"/>
  <c r="J50" i="1"/>
  <c r="J54" i="1"/>
  <c r="J43" i="1"/>
  <c r="J47" i="1"/>
  <c r="H31" i="1"/>
  <c r="J52" i="1"/>
  <c r="J51" i="1"/>
  <c r="J55" i="1"/>
  <c r="J61" i="1"/>
  <c r="J58" i="1"/>
  <c r="J60" i="1"/>
  <c r="J57" i="1"/>
  <c r="J59" i="1"/>
  <c r="J62" i="1"/>
  <c r="J68" i="1"/>
  <c r="J67" i="1"/>
  <c r="J66" i="1"/>
  <c r="J65" i="1"/>
  <c r="J42" i="1"/>
  <c r="J46" i="1"/>
  <c r="J44" i="1"/>
  <c r="J48" i="1"/>
  <c r="J56" i="1" l="1"/>
  <c r="J113" i="1"/>
  <c r="J41" i="1"/>
  <c r="J64" i="1"/>
  <c r="J49" i="1"/>
  <c r="J31" i="1" l="1"/>
  <c r="J3" i="1" s="1"/>
  <c r="J2" i="1" s="1"/>
  <c r="H10" i="1" l="1"/>
  <c r="H4" i="1" s="1"/>
  <c r="H16" i="1"/>
  <c r="H3" i="1" l="1"/>
  <c r="H2" i="1" s="1"/>
</calcChain>
</file>

<file path=xl/sharedStrings.xml><?xml version="1.0" encoding="utf-8"?>
<sst xmlns="http://schemas.openxmlformats.org/spreadsheetml/2006/main" count="1765" uniqueCount="596">
  <si>
    <t>PROJECT</t>
  </si>
  <si>
    <t>TASKID</t>
  </si>
  <si>
    <t>PARENTID</t>
  </si>
  <si>
    <t>TASKNAME</t>
  </si>
  <si>
    <t>TASKTYPE</t>
  </si>
  <si>
    <t>PSPCODE</t>
  </si>
  <si>
    <t>TASKDESC</t>
  </si>
  <si>
    <t>ESTEFFPH</t>
  </si>
  <si>
    <t>TASKSTAT</t>
  </si>
  <si>
    <t>STARTTIME</t>
  </si>
  <si>
    <t>ENDTIME</t>
  </si>
  <si>
    <t>TASKRESP</t>
  </si>
  <si>
    <t>ZPI2017</t>
  </si>
  <si>
    <t>ZI17WA</t>
  </si>
  <si>
    <t>ZI17</t>
  </si>
  <si>
    <t>Z-PI 2017 Wartung</t>
  </si>
  <si>
    <t>JAPBEREICH</t>
  </si>
  <si>
    <t>P.101.026.002</t>
  </si>
  <si>
    <t>Wartung für Z-PI im Jahr 2017</t>
  </si>
  <si>
    <t>PLAN</t>
  </si>
  <si>
    <t>WSC</t>
  </si>
  <si>
    <t>ZI17WE</t>
  </si>
  <si>
    <t>Z-PI 2017 Weiterentwicklung</t>
  </si>
  <si>
    <t>ZI17WA01</t>
  </si>
  <si>
    <t>JAPVORHABEN</t>
  </si>
  <si>
    <t>ABS</t>
  </si>
  <si>
    <t>DOS</t>
  </si>
  <si>
    <t>JHE</t>
  </si>
  <si>
    <t>CHO</t>
  </si>
  <si>
    <t>RDI</t>
  </si>
  <si>
    <t>Mitarbeit in der ELGA ISMS Arbeitsgruppe</t>
  </si>
  <si>
    <t>Mitarbeit in der ELGA SICO</t>
  </si>
  <si>
    <t>ITSV-interne Audits und Maßnahmenableitung</t>
  </si>
  <si>
    <t>Mitarbeit an externem PEN-Test unter Leitung der ELGA GmbH</t>
  </si>
  <si>
    <t>Rollout neuer Releases, Deployment, Kommunikation (Release Notes etc.) in Abstimmung mit ITSV-Rechenzentrum. Annahme: 2 Releases, inkl. Abstimmung mit ELGA-Releasemanagement (Meeting).</t>
  </si>
  <si>
    <t>Bugfixing</t>
  </si>
  <si>
    <t>Testdurchführung, laufende Anpassung der Testsuites und Reporting</t>
  </si>
  <si>
    <t>Bearbeitung von Support-Anfragen (3rd-Level-Support durch Z-PI CC)</t>
  </si>
  <si>
    <t>ELGA GmbH: Analyse Log-File-Aggregation (Analyse für Protokollierung der Aufrufe durch externe Services)  lt. Vorgaben ELGA GmbH. Keine technische Umsetzung einzuplanen.</t>
  </si>
  <si>
    <t>Releaseschein Upgrade (Analyse, Update JBOSS Plattform und Oracle DB, Update der Framework)</t>
  </si>
  <si>
    <t xml:space="preserve">Analyse Framework Wechsel </t>
  </si>
  <si>
    <t xml:space="preserve">Operative Durchführung des Clearings durch CuCC inkl. notwendiger Support-Leistungen durch Projektteam Z-PI (3rd-Level-Support für Clearinganfragen) </t>
  </si>
  <si>
    <t>Evaluierung und Weiterentwicklung des laufenden (internen) Clearing-Prozesses</t>
  </si>
  <si>
    <t>Automatisierung des DQ-Reportings, Aufnahme in tägliches/wöchentliches Reporting</t>
  </si>
  <si>
    <t>Konzept zur laufenden Steigerung der Datenqualität in Abstimmung mit beteiligten Vorsystemen</t>
  </si>
  <si>
    <t>Laufende Anpassung, Überarbeitung und Erweiterung der Kerndokumente zur L-PI-Anbindung auf Basis der aktuellen Erfordernisse und Erkenntnisse</t>
  </si>
  <si>
    <t>Projektkoordination</t>
  </si>
  <si>
    <t>JAPAP</t>
  </si>
  <si>
    <t>Projektmanagement für alle Z-PI Arbeiten im Jahr 2017</t>
  </si>
  <si>
    <t>Support ELGA-SPOC</t>
  </si>
  <si>
    <t>Z-PI 2017</t>
  </si>
  <si>
    <t>JAP</t>
  </si>
  <si>
    <t>P.101.026</t>
  </si>
  <si>
    <t>Alle Arbeiten für Z-PI im Jahr 2017</t>
  </si>
  <si>
    <t>Koordinationsaufgaben in Z-PI 2017</t>
  </si>
  <si>
    <t xml:space="preserve">Arbeiten zur Abstimmung mit und durch ELGA-SPOC der ITSV </t>
  </si>
  <si>
    <t>WA01 - Security</t>
  </si>
  <si>
    <t>ZI17WA0101</t>
  </si>
  <si>
    <t>ZI17WA0102</t>
  </si>
  <si>
    <t>ZI17WA0103</t>
  </si>
  <si>
    <t>ZI17WA0104</t>
  </si>
  <si>
    <t>ZI17WA0105</t>
  </si>
  <si>
    <t>Aktualisierung Security-Maßnahmen</t>
  </si>
  <si>
    <t>ITSV Audits</t>
  </si>
  <si>
    <t>Mitarbeit an externem PEN-Test</t>
  </si>
  <si>
    <t>ZI17WA0105SURT3</t>
  </si>
  <si>
    <t>Mitarbeit an externem PEN-Test - SuR T3</t>
  </si>
  <si>
    <t>TASK</t>
  </si>
  <si>
    <t>ZI17WA0105SURT2</t>
  </si>
  <si>
    <t>Mitarbeit an externem PEN-Test - SuR T2</t>
  </si>
  <si>
    <t>Projektkoordination EH T1</t>
  </si>
  <si>
    <t>Koordinationsaufgaben in Z-PI 2017 Anne Busch</t>
  </si>
  <si>
    <t>Projektkoordination EH T2</t>
  </si>
  <si>
    <t>Projektkoordination SWOP T3</t>
  </si>
  <si>
    <t>Projektkoordination SWGO T3</t>
  </si>
  <si>
    <t xml:space="preserve">Koordinationsaufgaben in Z-PI 2017 Daniela Ostermeier </t>
  </si>
  <si>
    <t>Koordinationsaufgaben in Z-PI 2017 Wolfgang Scherer</t>
  </si>
  <si>
    <t>Koordinationsaufgaben in Z-PI 2017 Thomas Schadlinger</t>
  </si>
  <si>
    <t>Mitarbeit an externem PEN-Test Christian Hofsommer</t>
  </si>
  <si>
    <t>Mitarbeit an externem PEN-Test SuR T2-Mitarbeiter</t>
  </si>
  <si>
    <t>ZI17WA0101SURT3</t>
  </si>
  <si>
    <t>Mitarbeit in der ELGA ISMS Arbeitsgruppe Christian Hofsommer</t>
  </si>
  <si>
    <t>Mitarbeit in der ELGA ISMS Arbeitsgruppe SuR T3</t>
  </si>
  <si>
    <t>Mitarbeit in der ELGA ISMS Arbeitsgruppe SuR T2</t>
  </si>
  <si>
    <t>ZI17WA0101SURT2</t>
  </si>
  <si>
    <t>Mitarbeit in der ELGA ISMS Arbeitsgruppe SuR T2-Mitarbeiter</t>
  </si>
  <si>
    <t>ZI17WA0102SURT3</t>
  </si>
  <si>
    <t>ZI17WA0102SURT2</t>
  </si>
  <si>
    <t>Mitarbeit in der ELGA SICO SuR T3</t>
  </si>
  <si>
    <t>Mitarbeit in der ELGA SICO SuR T2</t>
  </si>
  <si>
    <t>Mitarbeit in der ELGA SICO Christian Hofsommer</t>
  </si>
  <si>
    <t>Mitarbeit in der ELGA SICO SuR T2-Mitarbeiter</t>
  </si>
  <si>
    <t>WA01 - Security für Z-PI im Jahr 2017</t>
  </si>
  <si>
    <t>ZI17WA02</t>
  </si>
  <si>
    <t>Betrieb und 3rd-Level-Support</t>
  </si>
  <si>
    <t>WA02 - Betrieb und 3rd-Level-Support</t>
  </si>
  <si>
    <t>ZI17WA0201</t>
  </si>
  <si>
    <t>Release-Rollout</t>
  </si>
  <si>
    <t>ZI17WA0202</t>
  </si>
  <si>
    <t>ZI17WA0203</t>
  </si>
  <si>
    <t>ZI17WA0204</t>
  </si>
  <si>
    <t>ZI17WA0205</t>
  </si>
  <si>
    <t>ZI17WA0206</t>
  </si>
  <si>
    <t>ZI17WA0207</t>
  </si>
  <si>
    <t>Testdurchführung und Testdokumentation</t>
  </si>
  <si>
    <t>3rd-Level-Support</t>
  </si>
  <si>
    <t>Betriebsführung</t>
  </si>
  <si>
    <t>Logfile-Aggregation und Analyse</t>
  </si>
  <si>
    <t>SLA-Reporting, -Dokumentation, -Optimierung</t>
  </si>
  <si>
    <t>ZI17WA03</t>
  </si>
  <si>
    <t>ZI17WA0301</t>
  </si>
  <si>
    <t>ZI17WA0302</t>
  </si>
  <si>
    <t>Analyse Framework-Wechsel</t>
  </si>
  <si>
    <t>ZI17WA04</t>
  </si>
  <si>
    <t>ZI17WA0401</t>
  </si>
  <si>
    <t>ZI17WA0402</t>
  </si>
  <si>
    <t>WA04 - Z-PI Clearing</t>
  </si>
  <si>
    <t>WA03 - Anpassung technische Infrastruktur</t>
  </si>
  <si>
    <t>Durchführung Clearung und 3rd-Level-Support</t>
  </si>
  <si>
    <t>Evaluierung und Weiterentwicklung ZPI-Clearing</t>
  </si>
  <si>
    <t>ZI17WE01</t>
  </si>
  <si>
    <t>WE01 - Monitoring und Reporting Datenqualität</t>
  </si>
  <si>
    <t>WE04 - Systemanbindung</t>
  </si>
  <si>
    <t>ZI17WE04</t>
  </si>
  <si>
    <t>THS</t>
  </si>
  <si>
    <t>ZI17WE0101</t>
  </si>
  <si>
    <t>ZI17WE0102</t>
  </si>
  <si>
    <t>ZI17WE0103</t>
  </si>
  <si>
    <t>Anpassung DQ-Auswerte-Tools</t>
  </si>
  <si>
    <t>Automatisierung DQ-Reporting</t>
  </si>
  <si>
    <t>DQ-Steigerungs-Konzept Mitarbeit</t>
  </si>
  <si>
    <t xml:space="preserve">Annahme: L-PIs werden ausschließlich gemäß ELGA-Masterplan angebunden. 3 LP-I Anbindungen noch offen.  </t>
  </si>
  <si>
    <t>ZI17WE0401</t>
  </si>
  <si>
    <t>ZI17WE0402</t>
  </si>
  <si>
    <t>ZI17WE0403</t>
  </si>
  <si>
    <t>ZI17WE0404</t>
  </si>
  <si>
    <t>Laufende Anpassung Anbindung</t>
  </si>
  <si>
    <t>ZI17WA0103JHE</t>
  </si>
  <si>
    <t>ZI17WA0103THS</t>
  </si>
  <si>
    <t>Aktualisierung Security-Maßnahmen JHE</t>
  </si>
  <si>
    <t>Aktualisierung Security-Maßnahmen THS</t>
  </si>
  <si>
    <t>MZE</t>
  </si>
  <si>
    <t>ITSV Audits CHO</t>
  </si>
  <si>
    <t>ZI17WA0104SURT3</t>
  </si>
  <si>
    <t>ITSV-interne Audits und Maßnahmenableitung CHO</t>
  </si>
  <si>
    <t>Support ELGA-SPOC ABS</t>
  </si>
  <si>
    <t>Support ELGA-SPOC DOS</t>
  </si>
  <si>
    <t>Support ELGA-SPOC THL</t>
  </si>
  <si>
    <t>Support ELGA-SPOC WSC</t>
  </si>
  <si>
    <t>Support ELGA-SPOC THS</t>
  </si>
  <si>
    <t>THL</t>
  </si>
  <si>
    <t>ZI17WA0201JHE</t>
  </si>
  <si>
    <t>Release-Rollout JHE</t>
  </si>
  <si>
    <t>ZI17WA0201WSC</t>
  </si>
  <si>
    <t>ZI17WA0201RDI</t>
  </si>
  <si>
    <t>ZI17WA0201THS</t>
  </si>
  <si>
    <t>ZI17WA0201NFR</t>
  </si>
  <si>
    <t>ZI17WA0201GKA</t>
  </si>
  <si>
    <t>ZI17WA0201CRA</t>
  </si>
  <si>
    <t>Release-Rollout WSC</t>
  </si>
  <si>
    <t>Release-Rollout RDI</t>
  </si>
  <si>
    <t>Release-Rollout THS</t>
  </si>
  <si>
    <t>Release-Rollout NFR</t>
  </si>
  <si>
    <t>Release-Rollout GKA</t>
  </si>
  <si>
    <t>Release-Rollout CRA</t>
  </si>
  <si>
    <t>NFR</t>
  </si>
  <si>
    <t>GKA</t>
  </si>
  <si>
    <t>CRA</t>
  </si>
  <si>
    <t>ZI17WA0202JHE</t>
  </si>
  <si>
    <t>ZI17WA0202WSC</t>
  </si>
  <si>
    <t>ZI17WA0202RDI</t>
  </si>
  <si>
    <t>ZI17WA0202THS</t>
  </si>
  <si>
    <t>ZI17WA0202NFR</t>
  </si>
  <si>
    <t>ZI17WA0202GKA</t>
  </si>
  <si>
    <t>ZI17WA0202CRA</t>
  </si>
  <si>
    <t>Bugfixing JHE</t>
  </si>
  <si>
    <t>Bugfixing WSC</t>
  </si>
  <si>
    <t>Bugfixing RDI</t>
  </si>
  <si>
    <t>Bugfixing THS</t>
  </si>
  <si>
    <t>Bugfixing NFR</t>
  </si>
  <si>
    <t>Bugfixing GKA</t>
  </si>
  <si>
    <t>Bugfixing CRA</t>
  </si>
  <si>
    <t>ZI17WA0203JHE</t>
  </si>
  <si>
    <t>ZI17WA0203WSC</t>
  </si>
  <si>
    <t>ZI17WA0203RDI</t>
  </si>
  <si>
    <t>ZI17WA0203NFR</t>
  </si>
  <si>
    <t>ZI17WA0203GKA</t>
  </si>
  <si>
    <t>ZI17WA0203CRA</t>
  </si>
  <si>
    <t>Testdurchführung und Testdokumentation JHE</t>
  </si>
  <si>
    <t>Testdurchführung und Testdokumentation WSC</t>
  </si>
  <si>
    <t>Testdurchführung und Testdokumentation RDI</t>
  </si>
  <si>
    <t>Testdurchführung und Testdokumentation NFR</t>
  </si>
  <si>
    <t>Testdurchführung und Testdokumentation GKA</t>
  </si>
  <si>
    <t>Testdurchführung und Testdokumentation CRA</t>
  </si>
  <si>
    <t>ZI17WA0204JHE</t>
  </si>
  <si>
    <t>ZI17WA0204WSC</t>
  </si>
  <si>
    <t>ZI17WA0204RDI</t>
  </si>
  <si>
    <t>ZI17WA0204NFR</t>
  </si>
  <si>
    <t>ZI17WA0204GKA</t>
  </si>
  <si>
    <t>ZI17WA0204CRA</t>
  </si>
  <si>
    <t>3rd-Level-Support JHE</t>
  </si>
  <si>
    <t>3rd-Level-Support WSC</t>
  </si>
  <si>
    <t>3rd-Level-Support RDI</t>
  </si>
  <si>
    <t>3rd-Level-Support NFR</t>
  </si>
  <si>
    <t>3rd-Level-Support GKA</t>
  </si>
  <si>
    <t>3rd-Level-Support CRA</t>
  </si>
  <si>
    <t>ZI17WA0205WSC</t>
  </si>
  <si>
    <t>ZI17WA0205RDI</t>
  </si>
  <si>
    <t>ZI17WA0205THS</t>
  </si>
  <si>
    <t>ZI17WA0205CRA</t>
  </si>
  <si>
    <t>Betriebsführung WSC</t>
  </si>
  <si>
    <t>Betriebsführung RDI</t>
  </si>
  <si>
    <t>Betriebsführung THS</t>
  </si>
  <si>
    <t>Betriebsführung CRA</t>
  </si>
  <si>
    <t>Logfile-Analyse JHE</t>
  </si>
  <si>
    <t>Logfile-Analyse WSC</t>
  </si>
  <si>
    <t>Logfile-Analyse RDI</t>
  </si>
  <si>
    <t>Logfile-Analyse NFR</t>
  </si>
  <si>
    <t>Logfile-Analyse GKA</t>
  </si>
  <si>
    <t>Logfile-Analyse CRA</t>
  </si>
  <si>
    <t>ZI17WA0207JHE</t>
  </si>
  <si>
    <t>ZI17WA0207WSC</t>
  </si>
  <si>
    <t>ZI17WA0207RDI</t>
  </si>
  <si>
    <t>ZI17WA0207NFR</t>
  </si>
  <si>
    <t>ZI17WA0207GKA</t>
  </si>
  <si>
    <t>ZI17WA0207CRA</t>
  </si>
  <si>
    <t>Optimierung SLA-Reporting JHE</t>
  </si>
  <si>
    <t>Optimierung SLA-Reporting WSC</t>
  </si>
  <si>
    <t>Optimierung SLA-Reporting RDI</t>
  </si>
  <si>
    <t>Optimierung SLA-Reporting NFR</t>
  </si>
  <si>
    <t>Optimierung SLA-Reporting GKA</t>
  </si>
  <si>
    <t>Optimierung SLA-Reporting CRA</t>
  </si>
  <si>
    <t>ZI17WA0301JHE</t>
  </si>
  <si>
    <t>ZI17WA0301WSC</t>
  </si>
  <si>
    <t>ZI17WA0301RDI</t>
  </si>
  <si>
    <t>ZI17WA0301NFR</t>
  </si>
  <si>
    <t>ZI17WA0301GKA</t>
  </si>
  <si>
    <t>ZI17WA0302JHE</t>
  </si>
  <si>
    <t>ZI17WA0302RDI</t>
  </si>
  <si>
    <t>ZI17WA0302NFR</t>
  </si>
  <si>
    <t>ZI17WA0302GKA</t>
  </si>
  <si>
    <t>Analyse Framework-Wechsel JHE</t>
  </si>
  <si>
    <t>Analyse Framework-Wechsel RDI</t>
  </si>
  <si>
    <t>Analyse Framework-Wechsel NFR</t>
  </si>
  <si>
    <t>Analyse Framework-Wechsel GKA</t>
  </si>
  <si>
    <t>ZI17WA0401ABS</t>
  </si>
  <si>
    <t>ZI17WA0401JHE</t>
  </si>
  <si>
    <t>ZI17WA0401TSA</t>
  </si>
  <si>
    <t>ZI17WA0401RDI</t>
  </si>
  <si>
    <t>ZI17WA0401EHA</t>
  </si>
  <si>
    <t>Durchführung Clearung und 3rd-Level-Support ABS</t>
  </si>
  <si>
    <t>Durchführung Clearung und 3rd-Level-Support JHE</t>
  </si>
  <si>
    <t>Durchführung Clearung und 3rd-Level-Support TSA</t>
  </si>
  <si>
    <t>Durchführung Clearung und 3rd-Level-Support RDI</t>
  </si>
  <si>
    <t>Durchführung Clearung und 3rd-Level-Support EHA</t>
  </si>
  <si>
    <t>ZI17WA0401UNASS</t>
  </si>
  <si>
    <t>Durchführung Clearung und 3rd-Level-Support REST</t>
  </si>
  <si>
    <t>TSA</t>
  </si>
  <si>
    <t>EHA</t>
  </si>
  <si>
    <t>ZI17WA0402ABS</t>
  </si>
  <si>
    <t>ZI17WA0402JHE</t>
  </si>
  <si>
    <t>ZI17WA0402RDI</t>
  </si>
  <si>
    <t>ZI17WA0402EHA</t>
  </si>
  <si>
    <t>Evaluierung und Weiterentwicklung ZPI-Clearing ABS</t>
  </si>
  <si>
    <t>Evaluierung und Weiterentwicklung ZPI-Clearing JHE</t>
  </si>
  <si>
    <t>Evaluierung und Weiterentwicklung ZPI-Clearing RDI</t>
  </si>
  <si>
    <t>Evaluierung und Weiterentwicklung ZPI-Clearing EHA</t>
  </si>
  <si>
    <t>ZI17WE0101WSC</t>
  </si>
  <si>
    <t>ZI17WE0101RDI</t>
  </si>
  <si>
    <t>ZI17WE0101THS</t>
  </si>
  <si>
    <t>ZI17WE0101NFR</t>
  </si>
  <si>
    <t>ZI17WE0101GKA</t>
  </si>
  <si>
    <t>Anpassung DQ-Auswerte-Tools WSC</t>
  </si>
  <si>
    <t>Anpassung DQ-Auswerte-Tools RDI</t>
  </si>
  <si>
    <t>Anpassung DQ-Auswerte-Tools THS</t>
  </si>
  <si>
    <t>Anpassung DQ-Auswerte-Tools NFR</t>
  </si>
  <si>
    <t>Anpassung DQ-Auswerte-Tools GKA</t>
  </si>
  <si>
    <t>ZI17WE0102JHE</t>
  </si>
  <si>
    <t>ZI17WE0102WSC</t>
  </si>
  <si>
    <t>ZI17WE0102RDI</t>
  </si>
  <si>
    <t>ZI17WE0102NFR</t>
  </si>
  <si>
    <t>ZI17WE0102GKA</t>
  </si>
  <si>
    <t>Automatisierung DQ-Reporting JHE</t>
  </si>
  <si>
    <t>Automatisierung DQ-Reporting WSC</t>
  </si>
  <si>
    <t>Automatisierung DQ-Reporting RDI</t>
  </si>
  <si>
    <t>Automatisierung DQ-Reporting NFR</t>
  </si>
  <si>
    <t>Automatisierung DQ-Reporting GKA</t>
  </si>
  <si>
    <t>ZI17WE0103JHE</t>
  </si>
  <si>
    <t>ZI17WE0103WSC</t>
  </si>
  <si>
    <t>ZI17WE0103RDI</t>
  </si>
  <si>
    <t>ZI17WE0103THS</t>
  </si>
  <si>
    <t>ZI17WE0103NFR</t>
  </si>
  <si>
    <t>ZI17WE0103GKA</t>
  </si>
  <si>
    <t>DQ-Steigerungs-Konzept Mitarbeit JHE</t>
  </si>
  <si>
    <t>DQ-Steigerungs-Konzept Mitarbeit WSC</t>
  </si>
  <si>
    <t>DQ-Steigerungs-Konzept Mitarbeit RDI</t>
  </si>
  <si>
    <t>DQ-Steigerungs-Konzept Mitarbeit THS</t>
  </si>
  <si>
    <t>DQ-Steigerungs-Konzept Mitarbeit NFR</t>
  </si>
  <si>
    <t>DQ-Steigerungs-Konzept Mitarbeit GKA</t>
  </si>
  <si>
    <t>Anbindung EB 1 ABS</t>
  </si>
  <si>
    <t>Anbindung EB 1 DOS</t>
  </si>
  <si>
    <t>Anbindung EB 1 WSC</t>
  </si>
  <si>
    <t>Anbindung EB 1 RDI</t>
  </si>
  <si>
    <t>Anbindung EB 1 JHE</t>
  </si>
  <si>
    <t>Anbindung EB 1 NFR</t>
  </si>
  <si>
    <t>Anbindung EB 1 GKA</t>
  </si>
  <si>
    <t>ZI17WE0401ABS</t>
  </si>
  <si>
    <t>ZI17WE0401DOS</t>
  </si>
  <si>
    <t>ZI17WE0401JHE</t>
  </si>
  <si>
    <t>ZI17WE0401WSC</t>
  </si>
  <si>
    <t>ZI17WE0401RDI</t>
  </si>
  <si>
    <t>ZI17WE0401NFR</t>
  </si>
  <si>
    <t>ZI17WE0401GKA</t>
  </si>
  <si>
    <t>ZI17WE0402ABS</t>
  </si>
  <si>
    <t>ZI17WE0402DOS</t>
  </si>
  <si>
    <t>ZI17WE0402JHE</t>
  </si>
  <si>
    <t>ZI17WE0402WSC</t>
  </si>
  <si>
    <t>ZI17WE0402RDI</t>
  </si>
  <si>
    <t>ZI17WE0402NFR</t>
  </si>
  <si>
    <t>ZI17WE0402GKA</t>
  </si>
  <si>
    <t>Anbindung EB 2 ABS</t>
  </si>
  <si>
    <t>Anbindung EB 2 DOS</t>
  </si>
  <si>
    <t>Anbindung EB 2 JHE</t>
  </si>
  <si>
    <t>Anbindung EB 2 WSC</t>
  </si>
  <si>
    <t>Anbindung EB 2 RDI</t>
  </si>
  <si>
    <t>Anbindung EB 2 NFR</t>
  </si>
  <si>
    <t>Anbindung EB 2 GKA</t>
  </si>
  <si>
    <t>ZI17WE0403ABS</t>
  </si>
  <si>
    <t>ZI17WE0403DOS</t>
  </si>
  <si>
    <t>ZI17WE0403JHE</t>
  </si>
  <si>
    <t>ZI17WE0403WSC</t>
  </si>
  <si>
    <t>ZI17WE0403RDI</t>
  </si>
  <si>
    <t>ZI17WE0403NFR</t>
  </si>
  <si>
    <t>ZI17WE0403GKA</t>
  </si>
  <si>
    <t>Anbindung EB 3 ABS</t>
  </si>
  <si>
    <t>Anbindung EB 3 DOS</t>
  </si>
  <si>
    <t>Anbindung EB 3 JHE</t>
  </si>
  <si>
    <t>Anbindung EB 3 WSC</t>
  </si>
  <si>
    <t>Anbindung EB 3 RDI</t>
  </si>
  <si>
    <t>Anbindung EB 3 NFR</t>
  </si>
  <si>
    <t>Anbindung EB 3 GKA</t>
  </si>
  <si>
    <t>ZI17WE0404ABS</t>
  </si>
  <si>
    <t>ZI17WE0404DOS</t>
  </si>
  <si>
    <t>ZI17WE0404JHE</t>
  </si>
  <si>
    <t>ZI17WE0404WSC</t>
  </si>
  <si>
    <t>ZI17WE0404RDI</t>
  </si>
  <si>
    <t>ZI17WE0404NFR</t>
  </si>
  <si>
    <t>ZI17WE0404GKA</t>
  </si>
  <si>
    <t>Laufende Anpassung Anbindung ABS</t>
  </si>
  <si>
    <t>Laufende Anpassung Anbindung DOS</t>
  </si>
  <si>
    <t>Laufende Anpassung Anbindung JHE</t>
  </si>
  <si>
    <t>Laufende Anpassung Anbindung WSC</t>
  </si>
  <si>
    <t>Laufende Anpassung Anbindung RDI</t>
  </si>
  <si>
    <t>Laufende Anpassung Anbindung NFR</t>
  </si>
  <si>
    <t>Laufende Anpassung Anbindung GKA</t>
  </si>
  <si>
    <t>P.101.026.001.004</t>
  </si>
  <si>
    <t>P.101.026.002.010</t>
  </si>
  <si>
    <t>P.101.026.002.011</t>
  </si>
  <si>
    <t>P.101.026.002.041</t>
  </si>
  <si>
    <t>P.101.026.002.012</t>
  </si>
  <si>
    <t>AGG</t>
  </si>
  <si>
    <t>TASKATTRIB</t>
  </si>
  <si>
    <t>{}</t>
  </si>
  <si>
    <t>{"TASKDESC":"Reporting, Koordination und Monitoring der Datenqualität.\n\nNicht-Ziel dieses Arbeitspaketes ist die direkte Steigerung der Datenqualität, da diese nicht im unmittelbaren Einflussbereich des Z-PI liegt. Es können lediglich Kennzahlen und Sachverhalte aufgezeigt werden."}</t>
  </si>
  <si>
    <t>{"TASKDESC":"Laufende Anpassung des Auswertungs-Tools zur Datenqualität und Reporting von neue Anforderungen aus dem laufenden Betrieb (Feedback L-PIs, Auftraggeber, Implementierung Kennzahlen aus Bürgerportal, bPK-Ausstattung, Berechtigungssystem etc.). "}</t>
  </si>
  <si>
    <t>P.101.026.002.080</t>
  </si>
  <si>
    <t>P.101.026.002.081</t>
  </si>
  <si>
    <t>P.101.026.002.082</t>
  </si>
  <si>
    <t>P.101.026.002.083</t>
  </si>
  <si>
    <t>P.101.026.002.084</t>
  </si>
  <si>
    <t>P.101.026.002.013</t>
  </si>
  <si>
    <t>P.101.026.002.014</t>
  </si>
  <si>
    <t>P.101.026.002.015</t>
  </si>
  <si>
    <t>P.101.026.002.016</t>
  </si>
  <si>
    <t>P.101.026.002.017</t>
  </si>
  <si>
    <t>P.101.026.002.040</t>
  </si>
  <si>
    <t>P.101.026.002.042</t>
  </si>
  <si>
    <t>P.101.026.002.020</t>
  </si>
  <si>
    <t>P.101.026.002.021</t>
  </si>
  <si>
    <t>P.101.026.002.022</t>
  </si>
  <si>
    <t>P.101.026.003.020</t>
  </si>
  <si>
    <t>P.101.026.003.021</t>
  </si>
  <si>
    <t>P.101.026.003.022</t>
  </si>
  <si>
    <t>P.101.026.003.023</t>
  </si>
  <si>
    <t>P.101.026.003.040</t>
  </si>
  <si>
    <t>P.101.026.003.041</t>
  </si>
  <si>
    <t>P.101.026.003.042</t>
  </si>
  <si>
    <t>P.101.026.003.043</t>
  </si>
  <si>
    <t>P.101.026.003.044</t>
  </si>
  <si>
    <t>P.101.026.001.091</t>
  </si>
  <si>
    <t>P.101.026.001</t>
  </si>
  <si>
    <t>ZI17PJM</t>
  </si>
  <si>
    <t>ZI17PJMPCOORD</t>
  </si>
  <si>
    <t>ZI17PJMPCOORDEHT1</t>
  </si>
  <si>
    <t>ZI17PJMPCOORDEHT2</t>
  </si>
  <si>
    <t>ZI17PJMPCOORDSOT3</t>
  </si>
  <si>
    <t>ZI17PJMPCOORDSGT3</t>
  </si>
  <si>
    <t>ZI17PJMSPOC</t>
  </si>
  <si>
    <t>ZI17PJMSPOCEHT1</t>
  </si>
  <si>
    <t>ZI17PJMSPOCEHT2</t>
  </si>
  <si>
    <t>ZI17PJMSPOCEHT3</t>
  </si>
  <si>
    <t>ZI17PJMSPOCSOT3</t>
  </si>
  <si>
    <t>ZI17PJMSPOCSGT3</t>
  </si>
  <si>
    <t>Z-PI 2017 Projektmanagement</t>
  </si>
  <si>
    <t>P.101.026.003</t>
  </si>
  <si>
    <t>Monitoring und Reporting Datenqualität</t>
  </si>
  <si>
    <t>ZI17WA0208</t>
  </si>
  <si>
    <t>Abschluss Tests Z-PI 2.8 - PUN</t>
  </si>
  <si>
    <t>P.101.026.002.018</t>
  </si>
  <si>
    <t>PUN-Test- und Abschluss-Tätigkeiten, die 2016 nicht mehr durchgeführt werden konnten</t>
  </si>
  <si>
    <t>UNPLAN</t>
  </si>
  <si>
    <t>Releaseschein-Upgrade</t>
  </si>
  <si>
    <t>{"NOTES":[{"DATE":"2017-01-24","TEXT":["Releaseschein auf Dubai. RDI check noch mit MBO, ob das keine Überraschungen hat.","AIX 7.2","JBoss EAP 6.2 =&gt; EAP 7.0.4","Apache 2.4, &lt;= ist bereits, OK","Oracle 11 =&gt; 12.1.0.2","Java 7 =&gt; 8","Maven 3.0 =&gt; 3.3","von obigen abhängige Libraries nachziehen (sind nich explizit im Releaseschein aufgeführt:","Spring, ...","GUIs (ARR/ATNA, Clearing) haben RichFaces in sich, dieses wird insgesamt nicht mehr supported und sollte entfernt werden"]}]}</t>
  </si>
  <si>
    <t>{"NOTES":[{"DATE":"2017-01-24","TEXT":["Abschätzung des Aufwandes um Spring =&gt; Apache CDI durchzuführen. Erwartungshaltung ist, dass es ähnlich wie Neuentwicklung sein wird =&gt; unmöglich, muss aber dokumentiert werden, um es abwenden zu können","Analyse und Abschätzun g des Aufwandes, um aus den GUIs des Z-PI RichFaces zu entfernen, das prinzipiell (in keiner Version) mehr unterstützt wird"]}]}</t>
  </si>
  <si>
    <t>{"NOTES":[{"DATE":"2017-01-24","TEXT":["EB2 = Burgenland"]}]}</t>
  </si>
  <si>
    <t>{"NOTES":[{"DATE":"2017-01-24","TEXT":["EB1 = Vorarlberg","Nur mehr Bestätigung des PROD-PIF-Tests ausständig"]}]}</t>
  </si>
  <si>
    <t>{"NOTES":[{"DATE":"2017-01-24","TEXT":["EB3 derzeit kein Bereich bekannt"]}]}</t>
  </si>
  <si>
    <t>{"DETAILS":"keine definitiv geplanten Arbeiten, nur auf Anforderung"}</t>
  </si>
  <si>
    <t>{"TASKDESC":"Aktualisierung der Security-Maßnahmen an Erfordernisse aus dem Betrieb (Fraud-Protection etc.). (KAV) Ggf. können Inhalte der Fraunhofer-Studie mit berücksichtigt werden.","DETAILS":"keine definitiv geplanten Arbeiten, nur auf Anforderung"}</t>
  </si>
  <si>
    <t>{"DETAILS":"Alle regulär durchzuführenden Tests, Nachdokumentation und -Automatisierung nach gegebenen freien Ressourcen, periodische Regression-Tests (nur bereits automatisierte Cases 2 Releases, jeweils 4 Durchläufe, Einbindung der Regression-Suite in den Jenkings-Build-Ablauf"}</t>
  </si>
  <si>
    <t>{"DETAILS":["periodische (&lt;1x/Monat) Meetings ZPI-Team (WSC, RDI, THS) mit RZ-Betrieb (GKR, &lt;SYSMGT&gt;, &lt;DABA&gt;, &lt;AM&gt;, &lt;SYSOPER&gt;)","Austausch von Info aus und Anliegen an ELGA-BF-Meetings (G.Kraxberger)"]}</t>
  </si>
  <si>
    <t>{"DETAILS":"keine definitiv geplanten Arbeiten, nur auf Anforderung durch ELGA-BF/ELGA-GmbH"}</t>
  </si>
  <si>
    <t>{"DETAILS":"Bis auf TSA Aktivitäten nur nach Anforderung durch CuCC"}</t>
  </si>
  <si>
    <t>{"DETAILS":"keine definitiv geplanten Arbeiten, nur auf Anforderung oder nach zwischen CuCC und Z-PI-Team abgestimmten Erkenntnissen"}</t>
  </si>
  <si>
    <t>{"NOTES":[{"DATE":"2017-01-18","TEXT":["Ausgestaltung und Kontierung ist mit ELGA-SPOC (Franz Wiener) abzustimmen"]}]}</t>
  </si>
  <si>
    <t>{"VERRECHNUNG":"HVB"}</t>
  </si>
  <si>
    <t>{"DETAILS":"ISMS tagt 1 x monatlich =&gt; 12x5=60Ph + eventuelle Nacharbeiten"}</t>
  </si>
  <si>
    <t>{"TASKDESC":"Anpassung/Weiterentwicklung SLA-Reporting (Verfügbarkeiten, Antwortzeitverhalten etc.) und ggf. Umsetzung von Maßnahmen zur Einhaltung der vereinbarten SLAs. Optimierung der SLA-Messung (Downtimes, Report Citratest etc.).\nAnnahme: Sicherstellung der 2016 vereinbarten SLAs. Darüber hinausgehende Anforderungen (z.B. Verkürzung der Antwortzeiten) sind ggf. als CR zu beauftragen. ","DETAILS":["CITRA-Tests qualitätssichern und Ausreißer dokumentieren","Monatsreport automatisieren und stabilisieren (läuft derzeit sehr lange und belastst TEMP-Tablespace der PROD-Umgebung)","Weitere Aktivitäten nur auf Anforderung durch HVB bzw. ELGA-Gremien"]}</t>
  </si>
  <si>
    <t>{"VERRECHNUNG":"ELGA-GmbH","BUDGET":[{"PLAN":{"VERSION":"1.5-2","DATE":"2016-12-23","BETRAG_EUR_INCL_GK":"66321.60"}}]}</t>
  </si>
  <si>
    <t>{"DETAILS":["per 2017-01-24 nur bPK-Abdeckungsreport NICHT automatisiert; Hinderungsgrund: nur 1x pro Monat, Grafiken in Excel-Ergebnis-Dokument nicht mit verwendeter Jakarta-POI-Library erstellbar", "Screening durch ITSV-Experten erforderlich bevor nach aussen geht."," wird derzeit durch JHE manuell 1 x pro Monat erstellt.","weitere Automatisierungen nur nach mit ELGA-SPOC abgestimmter Anforderung"]}</t>
  </si>
  <si>
    <t>ZI17WA0206JHE</t>
  </si>
  <si>
    <t>ZI17WA0206WSC</t>
  </si>
  <si>
    <t>ZI17WA0206RDI</t>
  </si>
  <si>
    <t>ZI17WA0206NFR</t>
  </si>
  <si>
    <t>ZI17WA0206GKA</t>
  </si>
  <si>
    <t>ZI17WA0206CRA</t>
  </si>
  <si>
    <t>Anbindung EB 1 - Hnet</t>
  </si>
  <si>
    <t>Anbindung EB 2 - Vorarlberg</t>
  </si>
  <si>
    <t>Anbindung EB 3 - Burgenland</t>
  </si>
  <si>
    <t>Erstanbindung &amp; GoLive EB 1 - Hnet</t>
  </si>
  <si>
    <t>Erstanbindung &amp; GoLive EB 2 - Vorarlberg</t>
  </si>
  <si>
    <t>Erstanbindung &amp; GoLive EB 3 - Burgenland</t>
  </si>
  <si>
    <t>Wartung Dokumentenmanagement System</t>
  </si>
  <si>
    <t>P.101.033.003.003</t>
  </si>
  <si>
    <t>Dokumentenmanagement Systems inkl. Support im Störungs-fall</t>
  </si>
  <si>
    <t>RfC Hash-Wert</t>
  </si>
  <si>
    <t>P.101.033.004.013</t>
  </si>
  <si>
    <t>Inhalt dieses Arbeitspakets wird es sein, den in 2016 eingefrorener RfC Hash-Wert, in 2017 umzusetzen. Die Aufwände werden unter-anderem folgende Punkte enthalten:</t>
  </si>
  <si>
    <t>Analyse für die Umsetzung des RfC Hash-Wert</t>
  </si>
  <si>
    <t>Umsetzung des RfC Hash-Wert bei der WIST</t>
  </si>
  <si>
    <t>Übergabe in die Linie</t>
  </si>
  <si>
    <t>P.101.033.004.011</t>
  </si>
  <si>
    <t>Übergabe der Verantwortlichkeiten für Support und Betrieb an die relevanten Organisationseinheiten.</t>
  </si>
  <si>
    <t>Auflösung der Projektmanagementorganisation, mit dem Ziel, dass die WIST ab 2018 im Linienbetrieb geführt werden kann</t>
  </si>
  <si>
    <t>WIST2017</t>
  </si>
  <si>
    <t>WIST2017WA01</t>
  </si>
  <si>
    <t>WIST2017WA02</t>
  </si>
  <si>
    <t>WIST2017WA03</t>
  </si>
  <si>
    <t>Inhalt dieses Arbeitspakets wird es sein, den in 2016 eingefrorener RfC Hash-Wert, in 2017 umzusetzen. Die Aufwände werden unter-anderem folgende Punkte enthalten:Analyse für die Umsetzung des RfC Hash-WertUmsetzung des RfC Hash-Wert bei der WIST</t>
  </si>
  <si>
    <t>Übergabe der Verantwortlichkeiten für Support und Betrieb an die relevanten Organisationseinheiten.Auflösung der Projektmanagementorganisation, mit dem Ziel, dass die WIST ab 2018 im Linienbetrieb geführt werden kann</t>
  </si>
  <si>
    <t>P.101.026.002.085</t>
  </si>
  <si>
    <t>5,914.601</t>
  </si>
  <si>
    <t>Releaseschein-Upgrade JHE</t>
  </si>
  <si>
    <t>Releaseschein-Upgrade WSC</t>
  </si>
  <si>
    <t>Releaseschein-Upgrade RDI</t>
  </si>
  <si>
    <t>Releaseschein-Upgrade NFR</t>
  </si>
  <si>
    <t>Releaseschein-Upgrade GKA</t>
  </si>
  <si>
    <t>ZI17XK</t>
  </si>
  <si>
    <t>Allgemeine Kostenpositionen</t>
  </si>
  <si>
    <t>Projekt-allgemeine Kostenpositionen</t>
  </si>
  <si>
    <t>Sonstiger betrieblicher Aufwand</t>
  </si>
  <si>
    <t>ZI17XKSONST</t>
  </si>
  <si>
    <t>ZI17XKTELE</t>
  </si>
  <si>
    <t>Telefon- Telekommunikation</t>
  </si>
  <si>
    <t>Verpflegung Meetings</t>
  </si>
  <si>
    <t>ZI17XKBEW</t>
  </si>
  <si>
    <t>ZI17DL</t>
  </si>
  <si>
    <t>Dienstleistungen</t>
  </si>
  <si>
    <t>ZI17DLSV</t>
  </si>
  <si>
    <t>SV-interne Dienstleistungen</t>
  </si>
  <si>
    <t>Projekt-externe Dienstleistungen</t>
  </si>
  <si>
    <t>ZPI-Clearing durch ITSV-CuCC verrechnet</t>
  </si>
  <si>
    <t>ZI17XKEPMPMO</t>
  </si>
  <si>
    <t>Zuschlag EPM unjd PMO</t>
  </si>
  <si>
    <t>ESTEUR</t>
  </si>
  <si>
    <t>RATEUR</t>
  </si>
  <si>
    <t>T1</t>
  </si>
  <si>
    <t>T2</t>
  </si>
  <si>
    <t>T3</t>
  </si>
  <si>
    <t>ATSJHE</t>
  </si>
  <si>
    <t>REST</t>
  </si>
  <si>
    <t>ZI17XKTBF</t>
  </si>
  <si>
    <t>Technische Betriebsführung</t>
  </si>
  <si>
    <t>RZ-Betriebskosten für Z-PI Test- und Prod-Umgebungen</t>
  </si>
  <si>
    <t>P.101.026.DL.SV</t>
  </si>
  <si>
    <t>P.101.026.XK.TBF</t>
  </si>
  <si>
    <t>P.101.026.XK.SONST</t>
  </si>
  <si>
    <t>P.101.026.XK.TELE</t>
  </si>
  <si>
    <t>P.101.026.XK.BEW</t>
  </si>
  <si>
    <t>P.101.026.XK.EPM</t>
  </si>
  <si>
    <t>{"DETAILS":["2 Releases (ER1/2017, ER2/2017), Deployment auf jeweils 7 Umgebungen (TE, Lab1, Lab2, GIT, GDASWH,VORPROD, PROD), ER2/2017 entfällt wahrscheinlich"]}</t>
  </si>
  <si>
    <t>{"DETAILS":"SICO tagt 5 x pro Jahr =&gt; 5x4=20Ph + eventuelle Nacharbeiten","FORECASTS":[{"DATE":"2017-03-10","RANGE":"2017","DESCRIPTION":"1 Sitzung nicht teilgenommen(krank), noch 4 erwartet=&gt;4x4=16Ph+4Ph Nacharbeiten =&gt; 20Ph","ESTEFFPH":"20"}]}</t>
  </si>
  <si>
    <t>{"FORECASTS":[{"DATE":"2017-03-10","RANGE":"2017","ESTEFFPH":"20"}]}</t>
  </si>
  <si>
    <t>{"FORECASTS":[{"DATE":"2017-03-10","RANGE":"2017","ESTEFFPH":"0"}]}</t>
  </si>
  <si>
    <t>Weiterentwicklung des Z-PI im Jahr 2017</t>
  </si>
  <si>
    <t>Release-Rollout DOS</t>
  </si>
  <si>
    <t>ZI17WA0201DOS</t>
  </si>
  <si>
    <t>ZI17WA0204ABS</t>
  </si>
  <si>
    <t>3rd-Level-Support ABS</t>
  </si>
  <si>
    <t>ZI17WA0205NFR</t>
  </si>
  <si>
    <t>Betriebsführung NFR</t>
  </si>
  <si>
    <t>ZI17WA0208CRA</t>
  </si>
  <si>
    <t>Abschluss Tests Z-PI 2.8 - PUN CRA</t>
  </si>
  <si>
    <t>PUN-Tests Abschluss CRA</t>
  </si>
  <si>
    <t>ZI17WA0402TSA</t>
  </si>
  <si>
    <t>Evaluierung und Weiterentwicklung ZPI-Clearing TSA</t>
  </si>
  <si>
    <t>{"FORECASTS":[{"DATE":"2017-03-14","RANGE":"2017","ESTEFFPH":12}]}</t>
  </si>
  <si>
    <t>{"FORECASTS":[{"DATE":"2017-03-14","RANGE":"2017","ESTEFFPH":10}]}</t>
  </si>
  <si>
    <t>{"FORECASTS":[{"DATE":"2017-03-14","RANGE":"2017","ESTEFFPH":28}]}</t>
  </si>
  <si>
    <t>{"FORECASTS":[{"DATE":"2017-03-14","RANGE":"2017","ESTEFFPH":7}]}</t>
  </si>
  <si>
    <t>{"FORECASTS":[{"DATE":"2017-03-09","RANGE":"2017","ESTEFFPH":"208"}]}</t>
  </si>
  <si>
    <t>{"FORECASTS":[{"DATE":"2017-03-09","RANGE":"2017","ESTEFFPH":"89"}]}</t>
  </si>
  <si>
    <t>{"FORECASTS":[{"DATE":"2017-03-09","RANGE":"2017","ESTEFFPH":"0"}]}</t>
  </si>
  <si>
    <t>{"FORECASTS":[{"DATE":"2017-03-09","RANGE":"2017","ESTEFFPH":"8"}]}</t>
  </si>
  <si>
    <t>{"FORECASTS":[{"DATE":"2017-03-09","RANGE":"2017","ESTEFFPH":"20"}]}</t>
  </si>
  <si>
    <t>{"FORECASTS":[{"DATE":"2017-03-09","RANGE":"2017","ESTEFFPH":"10"}]}</t>
  </si>
  <si>
    <t>{"FORECASTS":[{"DATE":"2017-03-09","RANGE":"2017","ESTEFFPH":"5"}]}</t>
  </si>
  <si>
    <t>{"FORECASTS":[{"DATE":"2017-03-14","RANGE":"2017","ESTEFFPH":"5"}]}</t>
  </si>
  <si>
    <t>{"FORECASTS":[{"DATE":"2017-03-14","RANGE":"2017","ESTEFFPH":"50"}]}</t>
  </si>
  <si>
    <t>{"FORECASTS":[{"DATE":"2017-03-14","RANGE":"2017","ESTEFFPH":"0"}]}</t>
  </si>
  <si>
    <t>{"FORECASTS":[{"DATE":"2017-03-14","RANGE":"2017","ESTEFFPH":"15"}]}</t>
  </si>
  <si>
    <t>{"FORECASTS":[{"DATE":"2017-03-14","RANGE":"2017","ESTEFFPH":"20"}]}</t>
  </si>
  <si>
    <t>{"FORECASTS":[{"DATE":"2017-03-14","RANGE":"2017","ESTEFFPH":"100"}]}</t>
  </si>
  <si>
    <t>{"FORECASTS":[{"DATE":"2017-03-14","RANGE":"2017","ESTEFFPH":"70"}]}</t>
  </si>
  <si>
    <t>{"FORECASTS":[{"DATE":"2017-03-14","RANGE":"2017","ESTEFFPH":"10"}]}</t>
  </si>
  <si>
    <t>{"FORECASTS":[{"DATE":"2017-03-14","RANGE":"2017","ESTEFFPH":"30"}]}</t>
  </si>
  <si>
    <t>{"FORECASTS":[{"DATE":"2017-03-14","RANGE":"2017","ESTEFFPH":"80"}]}</t>
  </si>
  <si>
    <t>{"FORECASTS":[{"DATE":"2017-03-14","RANGE":"2017","ESTEFFPH":"300"}]}</t>
  </si>
  <si>
    <t>{"FORECASTS":[{"DATE":"2017-03-14","RANGE":"2017","ESTEFFPH":"150"}]}</t>
  </si>
  <si>
    <t>{"FORECASTS":[{"DATE":"2017-03-09","RANGE":"2017","ESTEFFPH":"16"}]}</t>
  </si>
  <si>
    <t>{"FORECASTS":[{"DATE":"2017-03-09","RANGE":"2017","ESTEFFPH":"90"}]}</t>
  </si>
  <si>
    <t>{"FORECASTS":[{"DATE":"2017-03-09","RANGE":"2017","ESTEFFPH":"320"}]}</t>
  </si>
  <si>
    <t>{"FORECASTS":[{"DATE":"2017-03-09","RANGE":"2017","ESTEFFPH":"80"}]}</t>
  </si>
  <si>
    <t>{"FORECASTS":[{"DATE":"2017-03-09","RANGE":"2017","ESTEFFPH":"40"}]}</t>
  </si>
  <si>
    <t>{"FORECASTS":[{"DATE":"2017-03-09","RANGE":"2017","ESTEFFPH":"92"}]}</t>
  </si>
  <si>
    <t>{"FORECASTS":[{"DATE":"2017-03-09","RANGE":"2017","ESTEFFPH":"22"}]}</t>
  </si>
  <si>
    <t>{"FORECASTS":[{"DATE":"2017-03-09","RANGE":"2017","ESTEFFPH":"75"}]}</t>
  </si>
  <si>
    <t>{"FORECASTS":[{"DATE":"2017-03-09","RANGE":"2017","ESTEFFPH":"7"}]}</t>
  </si>
  <si>
    <t>{"FORECASTS":[{"DATE":"2017-03-09","RANGE":"2017","ESTEFFPH":"25"}]}</t>
  </si>
  <si>
    <t>{"FORECASTS":[{"DATE":"2017-03-09","RANGE":"2017","ESTEFFPH":"14"}]}</t>
  </si>
  <si>
    <t>{"FORECASTS":[{"DATE":"2017-03-09","RANGE":"2017","ESTEFFPH":"55"}]}</t>
  </si>
  <si>
    <t>{"FORECASTS":[{"DATE":"2017-03-09","RANGE":"2017","ESTEFFPH":"150"}]}</t>
  </si>
  <si>
    <t>{"FORECASTS":[{"DATE":"2017-03-09","RANGE":"2017","ESTEFFPH":"99"}]}</t>
  </si>
  <si>
    <t>{"FORECASTS":[{"DATE":"2017-03-09","RANGE":"2017","ESTEFFPH":"67"}]}</t>
  </si>
  <si>
    <t>{"FORECASTS":[{"DATE":"2017-03-09","RANGE":"2017","ESTEFFPH":"21"}]}</t>
  </si>
  <si>
    <t>{"FORECASTS":[{"DATE":"2017-03-09","RANGE":"2017","ESTEFFPH":"41"}]}</t>
  </si>
  <si>
    <t>{"FORECASTS":[{"DATE":"2017-03-09","RANGE":"2017","ESTEFFPH":"30"}]}</t>
  </si>
  <si>
    <t>{"FORECASTS":[{"DATE":"2017-03-09","RANGE":"2017","ESTEFFPH":"15"}]}</t>
  </si>
  <si>
    <t>{"FORECASTS":[{"DATE":"2017-03-09","RANGE":"2017","ESTEFFPH":"74"}]}</t>
  </si>
  <si>
    <t>{"FORECASTS":[{"DATE":"2017-03-09","RANGE":"2017","ESTEFFPH":"64"}]}</t>
  </si>
  <si>
    <t>{"FORECASTS":[{"DATE":"2017-03-09","RANGE":"2017","ESTEFFPH":"38"}]}</t>
  </si>
  <si>
    <t>{"FORECASTS":[{"DATE":"2017-03-09","RANGE":"2017","ESTEFFPH":"45"}]}</t>
  </si>
  <si>
    <t>{"FORECASTS":[{"DATE":"2017-03-09","RANGE":"2017","ESTEFFPH":"37"}]}</t>
  </si>
  <si>
    <t>{"FORECASTS":[{"DATE":"2017-03-09","RANGE":"2017","ESTEFFPH":"223"}]}</t>
  </si>
  <si>
    <t>{"FORECASTS":[{"DATE":"2017-03-09","RANGE":"2017","ESTEFFPH":"50"}]}</t>
  </si>
  <si>
    <t>{"FORECASTS":[{"DATE":"2017-03-09","RANGE":"2017","ESTEFFPH":"32"}]}</t>
  </si>
  <si>
    <t>{"FORECASTS":[{"DATE":"2017-03-09","RANGE":"2017","ESTEFFPH":"116"}]}</t>
  </si>
  <si>
    <t>{"DETAILS":"Fallbearbeitung nach Einmeldung über ELGA-SEL",
  "FORECASTS":[{
"DATE":"2017-03-14","RANGE":"2017","ESTEFFPH":"77"}]}</t>
  </si>
  <si>
    <t>{"FORECASTS":[{"DATE":"2017-03-14","RANGE":"2017","ESTEFFPH":"0","ESTEUR":"1000"}]}</t>
  </si>
  <si>
    <t>{"FORECASTS":[{"DATE":"2017-03-14","RANGE":"2017","ESTEFFPH":"0","ESTEUR":"500"}]}</t>
  </si>
  <si>
    <t>{"FORECASTS":[{"DATE":"2017-03-14","RANGE":"2017","ESTEFFPH":"0","ESTEUR":"4300"}]}</t>
  </si>
  <si>
    <t>{"FORECASTS":[{"DATE":"2017-03-14","RANGE":"2017","ESTEFFPH":"0","ESTEUR":"155599"}]}</t>
  </si>
  <si>
    <t>Durchführung Clearung und 3rd-Level-Support WSC</t>
  </si>
  <si>
    <t>{"FORECASTS":[{"DATE":"2017-03-09","RANGE":"2017","ESTEFFPH":"24"}]}</t>
  </si>
  <si>
    <t>{"FORECASTS":[{"DATE":"2017-03-09","RANGE":"2017","ESTEFFPH":"28"},{"DATE":"2017-04-05","RANGE":"2017","ESTEFFPH":"40"}]}</t>
  </si>
  <si>
    <t>{"FORECASTS":[{"DATE":"2017-03-09","RANGE":"2017","ESTEFFPH":"156"},{"DATE":"2017-03-09","RANGE":"2017","ESTEFFPH":"240"}]}</t>
  </si>
  <si>
    <t>{"FORECASTS":[{"DATE":"2017-03-09","RANGE":"2017","ESTEFFPH":"300"},{"DATE":"2017-03-09","RANGE":"2017","ESTEFFPH":"500"}]}</t>
  </si>
  <si>
    <t>{"FORECASTS":[{"DATE":"2017-03-09","RANGE":"2017","ESTEFFPH":"57"},{"DATE":"2017-04-05","RANGE":"2017","ESTEFFPH":"45"}]}</t>
  </si>
  <si>
    <t>{"FORECASTS":[{"DATE":"2017-03-09","RANGE":"2017","ESTEFFPH":"390"},{"DATE":"2017-04-05","RANGE":"2017","ESTEFFPH":"650"}]}</t>
  </si>
  <si>
    <t>{"FORECASTS":[{"DATE":"2017-03-09","RANGE":"2017","ESTEFFPH":"0"},{"DATE":"2017-04-05","RANGE":"2017","ESTEFFPH":"10"}]}</t>
  </si>
  <si>
    <t>{"FORECASTS":[{"DATE":"2017-03-09","RANGE":"2017","ESTEFFPH":"146"},{"DATE":"2017-03-09","RANGE":"2017","ESTEFFPH":"160"}]}</t>
  </si>
  <si>
    <t>{"FORECASTS":[{"DATE":"2017-03-14","RANGE":"2017","ESTEFFPH":"240"},{"DATE":"2017-04-05","RANGE":"2017","ESTEFFPH":"300"}]}</t>
  </si>
  <si>
    <t>{"FORECASTS":[{"DATE":"2017-03-14","RANGE":"2017","ESTEFFPH":"290"},{"DATE":"2017-04-05","RANGE":"2017","ESTEFFPH":"320"}]}</t>
  </si>
  <si>
    <t>{"FORECASTS":[{"DATE":"2017-03-14","RANGE":"2017","ESTEFFPH":13},{"DATE":"2017-04-05","RANGE":"2017","ESTEFFPH":17}]}</t>
  </si>
  <si>
    <t>{"FORECASTS":[{"DATE":"2017-03-09","RANGE":"2017","ESTEFFPH":"39"},{"DATE":"2017-04-05","RANGE":"2017","ESTEFFPH":"80"}]}</t>
  </si>
  <si>
    <t>{"FORECASTS":[{"DATE":"2017-03-09","RANGE":"2017","ESTEFFPH":"45"},{"DATE":"2017-04-05","RANGE":"2017","ESTEFFPH":"30"}]}</t>
  </si>
  <si>
    <t>{"FORECASTS":[{"DATE":"2017-03-14","RANGE":"2017","ESTEFFPH":10},{"DATE":"2017-04-05","RANGE":"2017","ESTEFFPH":2}]}</t>
  </si>
  <si>
    <t>{"FORECASTS":[{"DATE":"2017-03-09","RANGE":"2017","ESTEFFPH":"20"},{"DATE":"2017-04-05","RANGE":"2017","ESTEFFPH":"10"}]}</t>
  </si>
  <si>
    <t>{"FORECASTS":[{"DATE":"2017-03-09","RANGE":"2017","ESTEFFPH":"10"},{"DATE":"2017-04-05","RANGE":"2017","ESTEFFPH":"0"}]}</t>
  </si>
  <si>
    <t>{"FORECASTS":[{"DATE":"2017-03-14","RANGE":"2017","ESTEFFPH":"5"},{"DATE":"2017-04-05","RANGE":"2017","ESTEFFPH":"0"}]}</t>
  </si>
  <si>
    <t>{"FORECASTS":[{"DATE":"2017-03-14","RANGE":"2017","ESTEFFPH":10},{"DATE":"2017-04-05","RANGE":"2017","ESTEFFPH":"0"}]}</t>
  </si>
  <si>
    <t>{"FORECASTS":[{"DATE":"2017-03-14","RANGE":"2017","ESTEFFPH":14},{"DATE":"2017-04-05","RANGE":"2017","ESTEFFPH":"0"}]}</t>
  </si>
  <si>
    <t>{"FORECASTS":[{"DATE":"2017-03-09","RANGE":"2017","ESTEFFPH":"27"},{"DATE":"2017-04-05","RANGE":"2017","ESTEFFPH":"15"}]}</t>
  </si>
  <si>
    <t>{"FORECASTS":[{"DATE":"2017-03-09","RANGE":"2017","ESTEFFPH":"8"},{"DATE":"2017-04-05","RANGE":"2017","ESTEFFPH":"0"}]}</t>
  </si>
  <si>
    <t>{"FORECASTS":[{"DATE":"2017-03-09","RANGE":"2017","ESTEFFPH":"40"},{"DATE":"2017-04-05","RANGE":"2017","ESTEFFPH":"80"}]}</t>
  </si>
  <si>
    <t>{"NOTES":[{"DATE":"2017-03-09","TOPIC":"Forecast 2017 basierend auf Daten 2017-01/02","TEXT":["Abrechnung von CuCC nicht mehr auf Basis von Tickets sondern auf Basis der Bearbeitungszeit in Minuten","Daten von Jänner und Februar zu wenig, um belastbaren Forecast zu erstellen","Daten von 2016 können nicht herangezogen werden, weil Bearbeitungszeiten nicht durchgängig in Myrmex erfasst","Ist-Ticket Zahlen Jänner Februar sind einiges unter Plan","Kosten-Prognose auf Basis 2016 würde zu Forecast-Erhöhung von 45k auf 55k führen","Da die Ist-Zahlen aber unter Plan sind, bleibt in Abstimmung zwischen EHA und WSC der Forecast auf dem Budget-Plan von 45k","Bianca Mader soll monatlich Abrechnungsdetails an WSC schicken, die Kosten und Minutenanzahlen beinhalten. Diese können in Korrelation mit den Ticket-Anzahlen aus der Clearing-Stelle (Thomas Samson) zu verfeinertem Forecast genutzt werden"]}],
"FORECASTS":[{"DATE":"2017-03-09","RANGE":2017,"ESTEUR":"45497","ESTEFFPH":"0"},{"DATE":"2017-04-05","RANGE":2017,"ESTEUR":"45497","ESTEFFPH":"0","NOTES":["Abrechnung März: 4126,- EUR, ergibt im Schnitt 45121,-"]}]}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</si>
</sst>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quot;€&quot;_-;\-* #,##0.00\ &quot;€&quot;_-;_-* &quot;-&quot;??\ &quot;€&quot;_-;_-@_-"/>
  </numFmts>
  <fonts count="3" x14ac:knownFonts="1">
    <font>
      <sz val="12"/>
      <color theme="1"/>
      <name val="Calibri"/>
      <family val="2"/>
      <scheme val="minor"/>
    </font>
    <font>
      <sz val="11"/>
      <color theme="1"/>
      <name val="Calibri"/>
      <family val="2"/>
      <scheme val="minor"/>
    </font>
    <font>
      <sz val="11"/>
      <color theme="1"/>
      <name val="Calibri"/>
      <family val="2"/>
    </font>
  </fonts>
  <fills count="2">
    <fill>
      <patternFill patternType="none"/>
    </fill>
    <fill>
      <patternFill patternType="gray125"/>
    </fill>
  </fills>
  <borders count="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1">
    <xf numFmtId="0" fontId="0" fillId="0" borderId="0" xfId="0" applyNumberFormat="1"/>
    <xf numFmtId="14" fontId="0" fillId="0" borderId="0" xfId="0" applyNumberFormat="1"/>
    <xf numFmtId="0" fontId="0" fillId="0" borderId="0" xfId="0" quotePrefix="1" applyNumberFormat="1" applyAlignment="1">
      <alignment wrapText="1"/>
    </xf>
    <xf numFmtId="0" fontId="0" fillId="0" borderId="0" xfId="0" applyNumberFormat="1" applyAlignment="1">
      <alignment wrapText="1"/>
    </xf>
    <xf numFmtId="0" fontId="2" fillId="0" borderId="1" xfId="0" applyNumberFormat="1" applyFont="1" applyBorder="1" applyAlignment="1">
      <alignment vertical="center" wrapText="1"/>
    </xf>
    <xf numFmtId="0" fontId="2" fillId="0" borderId="2" xfId="0" applyNumberFormat="1" applyFont="1" applyBorder="1" applyAlignment="1">
      <alignment vertical="center" wrapText="1"/>
    </xf>
    <xf numFmtId="0" fontId="2" fillId="0" borderId="4" xfId="0" applyNumberFormat="1" applyFont="1" applyBorder="1" applyAlignment="1">
      <alignment vertical="center" wrapText="1"/>
    </xf>
    <xf numFmtId="3" fontId="0" fillId="0" borderId="0" xfId="0" applyNumberFormat="1"/>
    <xf numFmtId="0" fontId="2" fillId="0" borderId="5" xfId="0" applyNumberFormat="1" applyFont="1" applyBorder="1" applyAlignment="1">
      <alignment vertical="center" wrapText="1"/>
    </xf>
    <xf numFmtId="0" fontId="2" fillId="0" borderId="3" xfId="0" applyNumberFormat="1" applyFont="1" applyBorder="1" applyAlignment="1">
      <alignment vertical="center" wrapText="1"/>
    </xf>
    <xf numFmtId="0" fontId="2" fillId="0" borderId="1" xfId="0" applyNumberFormat="1" applyFont="1" applyBorder="1" applyAlignment="1">
      <alignment vertical="center" wrapText="1"/>
    </xf>
  </cellXfs>
  <cellStyles count="5">
    <cellStyle name="Komma 2" xfId="4"/>
    <cellStyle name="Prozent 2" xfId="2"/>
    <cellStyle name="Standard" xfId="0" builtinId="0"/>
    <cellStyle name="Standard 2" xfId="1"/>
    <cellStyle name="Währung 2"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02_Daten\Themen\Z-PI\Produktmanagement\JAP_2017\Budgetierung_2017_201608\20160811-Z_PI_Planung_2017_WSC-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blick"/>
      <sheetName val="Parameter"/>
      <sheetName val="Gesamtaufstellung 2017"/>
      <sheetName val="2017_Aufwandsschätzung"/>
      <sheetName val="KostenStunden Gegenüberstellung"/>
      <sheetName val="Zusatz-Informationen"/>
      <sheetName val="2016_Aufwandsschätzung"/>
      <sheetName val="Rollen-Skills"/>
    </sheetNames>
    <sheetDataSet>
      <sheetData sheetId="0"/>
      <sheetData sheetId="1">
        <row r="6">
          <cell r="F6">
            <v>7.7</v>
          </cell>
        </row>
        <row r="7">
          <cell r="B7" t="str">
            <v>INT001</v>
          </cell>
          <cell r="D7">
            <v>479.71</v>
          </cell>
        </row>
        <row r="8">
          <cell r="B8" t="str">
            <v>INT002</v>
          </cell>
          <cell r="D8">
            <v>571.34</v>
          </cell>
          <cell r="F8">
            <v>192</v>
          </cell>
        </row>
        <row r="9">
          <cell r="B9" t="str">
            <v>INT003</v>
          </cell>
          <cell r="D9">
            <v>719.95</v>
          </cell>
          <cell r="F9">
            <v>6.5000000000000002E-2</v>
          </cell>
        </row>
        <row r="10">
          <cell r="B10" t="str">
            <v>ATSJHE</v>
          </cell>
          <cell r="D10">
            <v>1079</v>
          </cell>
        </row>
      </sheetData>
      <sheetData sheetId="2">
        <row r="40">
          <cell r="G40">
            <v>31332.3</v>
          </cell>
        </row>
      </sheetData>
      <sheetData sheetId="3"/>
      <sheetData sheetId="4"/>
      <sheetData sheetId="5">
        <row r="6">
          <cell r="G6">
            <v>23.766233766233764</v>
          </cell>
          <cell r="H6">
            <v>10.38961038961039</v>
          </cell>
          <cell r="I6">
            <v>25.194805194805195</v>
          </cell>
          <cell r="J6">
            <v>24.935064935064936</v>
          </cell>
          <cell r="K6">
            <v>84.285714285714278</v>
          </cell>
        </row>
        <row r="21">
          <cell r="M21">
            <v>52.987012987012989</v>
          </cell>
          <cell r="P21">
            <v>27604.799999999999</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tabSelected="1" topLeftCell="E1" zoomScale="85" zoomScaleNormal="85" workbookViewId="0">
      <pane ySplit="1" topLeftCell="A62" activePane="bottomLeft" state="frozen"/>
      <selection pane="bottomLeft" activeCell="O169" sqref="O169"/>
    </sheetView>
  </sheetViews>
  <sheetFormatPr baseColWidth="10" defaultRowHeight="15.75" x14ac:dyDescent="0.25"/>
  <cols>
    <col min="1" max="1" width="8.25" customWidth="1"/>
    <col min="2" max="2" width="22.625" customWidth="1"/>
    <col min="3" max="3" width="15.5" customWidth="1"/>
    <col min="4" max="4" width="45.5" customWidth="1"/>
    <col min="5" max="5" width="13.875" customWidth="1"/>
    <col min="6" max="6" width="17.875" customWidth="1"/>
    <col min="7" max="7" width="59.125" style="3" customWidth="1"/>
    <col min="10" max="10" width="15.75" customWidth="1"/>
    <col min="12" max="12" width="11" customWidth="1"/>
    <col min="13" max="13" width="11.875" customWidth="1"/>
    <col min="14" max="14" width="9.5" customWidth="1"/>
    <col min="15" max="15" width="64" customWidth="1"/>
  </cols>
  <sheetData>
    <row r="1" spans="1:15" x14ac:dyDescent="0.25">
      <c r="A1" t="s">
        <v>0</v>
      </c>
      <c r="B1" t="s">
        <v>1</v>
      </c>
      <c r="C1" t="s">
        <v>2</v>
      </c>
      <c r="D1" t="s">
        <v>3</v>
      </c>
      <c r="E1" t="s">
        <v>4</v>
      </c>
      <c r="F1" t="s">
        <v>5</v>
      </c>
      <c r="G1" s="3" t="s">
        <v>6</v>
      </c>
      <c r="H1" t="s">
        <v>7</v>
      </c>
      <c r="I1" t="s">
        <v>485</v>
      </c>
      <c r="J1" t="s">
        <v>484</v>
      </c>
      <c r="K1" t="s">
        <v>8</v>
      </c>
      <c r="L1" t="s">
        <v>9</v>
      </c>
      <c r="M1" t="s">
        <v>10</v>
      </c>
      <c r="N1" t="s">
        <v>11</v>
      </c>
      <c r="O1" t="s">
        <v>361</v>
      </c>
    </row>
    <row r="2" spans="1:15" x14ac:dyDescent="0.25">
      <c r="A2" t="s">
        <v>12</v>
      </c>
      <c r="B2" t="s">
        <v>14</v>
      </c>
      <c r="D2" t="s">
        <v>50</v>
      </c>
      <c r="E2" t="s">
        <v>51</v>
      </c>
      <c r="F2" t="s">
        <v>52</v>
      </c>
      <c r="G2" s="3" t="s">
        <v>53</v>
      </c>
      <c r="H2">
        <f>SUMIF(C:C,B2,H:H)</f>
        <v>6072.6</v>
      </c>
      <c r="I2">
        <v>0</v>
      </c>
      <c r="J2">
        <f>SUMIF(C:C,B2,J:J)</f>
        <v>747234.15528000006</v>
      </c>
      <c r="K2" t="s">
        <v>360</v>
      </c>
      <c r="L2" s="1">
        <v>42737</v>
      </c>
      <c r="M2" s="1">
        <v>43098</v>
      </c>
      <c r="O2" t="s">
        <v>362</v>
      </c>
    </row>
    <row r="3" spans="1:15" x14ac:dyDescent="0.25">
      <c r="A3" t="s">
        <v>12</v>
      </c>
      <c r="B3" t="s">
        <v>13</v>
      </c>
      <c r="C3" t="s">
        <v>14</v>
      </c>
      <c r="D3" t="s">
        <v>15</v>
      </c>
      <c r="E3" t="s">
        <v>16</v>
      </c>
      <c r="F3" t="s">
        <v>17</v>
      </c>
      <c r="G3" s="3" t="s">
        <v>18</v>
      </c>
      <c r="H3">
        <f>SUMIF(C:C,B3,H:H)</f>
        <v>5395</v>
      </c>
      <c r="I3">
        <v>0</v>
      </c>
      <c r="J3">
        <f>SUMIF(C:C,B3,J:J)</f>
        <v>678160.42500000005</v>
      </c>
      <c r="K3" t="s">
        <v>360</v>
      </c>
      <c r="L3" s="1">
        <v>42737</v>
      </c>
      <c r="M3" s="1">
        <v>43098</v>
      </c>
      <c r="O3" t="s">
        <v>425</v>
      </c>
    </row>
    <row r="4" spans="1:15" x14ac:dyDescent="0.25">
      <c r="A4" t="s">
        <v>12</v>
      </c>
      <c r="B4" t="s">
        <v>391</v>
      </c>
      <c r="C4" t="s">
        <v>13</v>
      </c>
      <c r="D4" t="s">
        <v>403</v>
      </c>
      <c r="E4" t="s">
        <v>24</v>
      </c>
      <c r="F4" t="s">
        <v>390</v>
      </c>
      <c r="G4" s="3" t="s">
        <v>48</v>
      </c>
      <c r="H4">
        <f>SUMIF(C:C,B4,H:H)</f>
        <v>1502</v>
      </c>
      <c r="I4">
        <v>0</v>
      </c>
      <c r="J4">
        <f>SUMIF(C:C,B4,J:J)</f>
        <v>126442.1</v>
      </c>
      <c r="K4" t="s">
        <v>360</v>
      </c>
      <c r="L4" s="1">
        <v>42737</v>
      </c>
      <c r="M4" s="1">
        <v>43098</v>
      </c>
      <c r="O4" t="s">
        <v>425</v>
      </c>
    </row>
    <row r="5" spans="1:15" x14ac:dyDescent="0.25">
      <c r="A5" t="s">
        <v>12</v>
      </c>
      <c r="B5" t="s">
        <v>392</v>
      </c>
      <c r="C5" t="s">
        <v>391</v>
      </c>
      <c r="D5" t="s">
        <v>46</v>
      </c>
      <c r="E5" t="s">
        <v>47</v>
      </c>
      <c r="F5" t="s">
        <v>355</v>
      </c>
      <c r="G5" s="2" t="s">
        <v>54</v>
      </c>
      <c r="H5">
        <f>SUMIF(C:C,B5,H:H)</f>
        <v>759</v>
      </c>
      <c r="I5">
        <v>0</v>
      </c>
      <c r="J5">
        <f>SUMIF(C:C,B5,J:J)</f>
        <v>65178.9</v>
      </c>
      <c r="K5" t="s">
        <v>360</v>
      </c>
      <c r="L5" s="1">
        <v>42737</v>
      </c>
      <c r="M5" s="1">
        <v>43098</v>
      </c>
      <c r="O5" t="s">
        <v>362</v>
      </c>
    </row>
    <row r="6" spans="1:15" x14ac:dyDescent="0.25">
      <c r="A6" t="s">
        <v>12</v>
      </c>
      <c r="B6" t="s">
        <v>393</v>
      </c>
      <c r="C6" t="s">
        <v>392</v>
      </c>
      <c r="D6" t="s">
        <v>70</v>
      </c>
      <c r="E6" t="s">
        <v>67</v>
      </c>
      <c r="F6" t="s">
        <v>355</v>
      </c>
      <c r="G6" s="2" t="s">
        <v>71</v>
      </c>
      <c r="H6">
        <f>77+12</f>
        <v>89</v>
      </c>
      <c r="I6">
        <f t="shared" ref="I6:I9" si="0">SUMIF(USKURZZS,N6,USRATES)</f>
        <v>62.3</v>
      </c>
      <c r="J6">
        <f>H6*I6</f>
        <v>5544.7</v>
      </c>
      <c r="K6" t="s">
        <v>19</v>
      </c>
      <c r="L6" s="1">
        <v>42737</v>
      </c>
      <c r="M6" s="1">
        <v>43098</v>
      </c>
      <c r="N6" t="s">
        <v>25</v>
      </c>
      <c r="O6" t="s">
        <v>574</v>
      </c>
    </row>
    <row r="7" spans="1:15" x14ac:dyDescent="0.25">
      <c r="A7" t="s">
        <v>12</v>
      </c>
      <c r="B7" t="s">
        <v>394</v>
      </c>
      <c r="C7" t="s">
        <v>392</v>
      </c>
      <c r="D7" t="s">
        <v>72</v>
      </c>
      <c r="E7" t="s">
        <v>67</v>
      </c>
      <c r="F7" t="s">
        <v>355</v>
      </c>
      <c r="G7" s="2" t="s">
        <v>75</v>
      </c>
      <c r="H7">
        <f>136+20</f>
        <v>156</v>
      </c>
      <c r="I7">
        <f t="shared" si="0"/>
        <v>74.2</v>
      </c>
      <c r="J7">
        <f t="shared" ref="J7:J9" si="1">H7*I7</f>
        <v>11575.2</v>
      </c>
      <c r="K7" t="s">
        <v>19</v>
      </c>
      <c r="L7" s="1">
        <v>42737</v>
      </c>
      <c r="M7" s="1">
        <v>43098</v>
      </c>
      <c r="N7" t="s">
        <v>26</v>
      </c>
      <c r="O7" t="s">
        <v>575</v>
      </c>
    </row>
    <row r="8" spans="1:15" x14ac:dyDescent="0.25">
      <c r="A8" t="s">
        <v>12</v>
      </c>
      <c r="B8" t="s">
        <v>395</v>
      </c>
      <c r="C8" t="s">
        <v>392</v>
      </c>
      <c r="D8" t="s">
        <v>73</v>
      </c>
      <c r="E8" t="s">
        <v>67</v>
      </c>
      <c r="F8" t="s">
        <v>355</v>
      </c>
      <c r="G8" s="2" t="s">
        <v>76</v>
      </c>
      <c r="H8">
        <v>124</v>
      </c>
      <c r="I8">
        <f t="shared" si="0"/>
        <v>93.5</v>
      </c>
      <c r="J8">
        <f t="shared" si="1"/>
        <v>11594</v>
      </c>
      <c r="K8" t="s">
        <v>19</v>
      </c>
      <c r="L8" s="1">
        <v>42737</v>
      </c>
      <c r="M8" s="1">
        <v>43098</v>
      </c>
      <c r="N8" t="s">
        <v>20</v>
      </c>
      <c r="O8" t="s">
        <v>576</v>
      </c>
    </row>
    <row r="9" spans="1:15" x14ac:dyDescent="0.25">
      <c r="A9" t="s">
        <v>12</v>
      </c>
      <c r="B9" t="s">
        <v>396</v>
      </c>
      <c r="C9" t="s">
        <v>392</v>
      </c>
      <c r="D9" t="s">
        <v>74</v>
      </c>
      <c r="E9" t="s">
        <v>67</v>
      </c>
      <c r="F9" t="s">
        <v>355</v>
      </c>
      <c r="G9" s="2" t="s">
        <v>77</v>
      </c>
      <c r="H9">
        <v>390</v>
      </c>
      <c r="I9">
        <f t="shared" si="0"/>
        <v>93.5</v>
      </c>
      <c r="J9">
        <f t="shared" si="1"/>
        <v>36465</v>
      </c>
      <c r="K9" t="s">
        <v>19</v>
      </c>
      <c r="L9" s="1">
        <v>42737</v>
      </c>
      <c r="M9" s="1">
        <v>43098</v>
      </c>
      <c r="N9" t="s">
        <v>124</v>
      </c>
      <c r="O9" t="s">
        <v>578</v>
      </c>
    </row>
    <row r="10" spans="1:15" x14ac:dyDescent="0.25">
      <c r="A10" t="s">
        <v>12</v>
      </c>
      <c r="B10" t="s">
        <v>397</v>
      </c>
      <c r="C10" t="s">
        <v>391</v>
      </c>
      <c r="D10" t="s">
        <v>49</v>
      </c>
      <c r="E10" t="s">
        <v>47</v>
      </c>
      <c r="F10" t="s">
        <v>389</v>
      </c>
      <c r="G10" s="3" t="s">
        <v>55</v>
      </c>
      <c r="H10">
        <f>SUMIF(C:C,B10,H:H)</f>
        <v>743</v>
      </c>
      <c r="I10">
        <v>0</v>
      </c>
      <c r="J10">
        <f>SUMIF(C:C,B10,J:J)</f>
        <v>61263.199999999997</v>
      </c>
      <c r="K10" t="s">
        <v>360</v>
      </c>
      <c r="L10" s="1">
        <v>42737</v>
      </c>
      <c r="M10" s="1">
        <v>43098</v>
      </c>
      <c r="O10" t="s">
        <v>424</v>
      </c>
    </row>
    <row r="11" spans="1:15" x14ac:dyDescent="0.25">
      <c r="A11" t="s">
        <v>12</v>
      </c>
      <c r="B11" t="s">
        <v>398</v>
      </c>
      <c r="C11" t="s">
        <v>397</v>
      </c>
      <c r="D11" t="s">
        <v>145</v>
      </c>
      <c r="E11" t="s">
        <v>67</v>
      </c>
      <c r="F11" t="s">
        <v>389</v>
      </c>
      <c r="G11" t="s">
        <v>145</v>
      </c>
      <c r="H11">
        <v>208</v>
      </c>
      <c r="I11">
        <f>SUMIF(USKURZZS,N11,USRATES)</f>
        <v>62.3</v>
      </c>
      <c r="J11">
        <f>H11*I11</f>
        <v>12958.4</v>
      </c>
      <c r="K11" t="s">
        <v>19</v>
      </c>
      <c r="L11" s="1">
        <v>42737</v>
      </c>
      <c r="M11" s="1">
        <v>43098</v>
      </c>
      <c r="N11" t="s">
        <v>25</v>
      </c>
      <c r="O11" t="s">
        <v>520</v>
      </c>
    </row>
    <row r="12" spans="1:15" x14ac:dyDescent="0.25">
      <c r="A12" t="s">
        <v>12</v>
      </c>
      <c r="B12" t="s">
        <v>399</v>
      </c>
      <c r="C12" t="s">
        <v>397</v>
      </c>
      <c r="D12" t="s">
        <v>146</v>
      </c>
      <c r="E12" t="s">
        <v>67</v>
      </c>
      <c r="F12" t="s">
        <v>389</v>
      </c>
      <c r="G12" t="s">
        <v>146</v>
      </c>
      <c r="H12">
        <v>89</v>
      </c>
      <c r="I12">
        <f>SUMIF(USKURZZS,N12,USRATES)</f>
        <v>74.2</v>
      </c>
      <c r="J12">
        <f t="shared" ref="J12:J15" si="2">H12*I12</f>
        <v>6603.8</v>
      </c>
      <c r="K12" t="s">
        <v>19</v>
      </c>
      <c r="L12" s="1">
        <v>42737</v>
      </c>
      <c r="M12" s="1">
        <v>43098</v>
      </c>
      <c r="N12" t="s">
        <v>26</v>
      </c>
      <c r="O12" t="s">
        <v>521</v>
      </c>
    </row>
    <row r="13" spans="1:15" x14ac:dyDescent="0.25">
      <c r="A13" t="s">
        <v>12</v>
      </c>
      <c r="B13" t="s">
        <v>400</v>
      </c>
      <c r="C13" t="s">
        <v>397</v>
      </c>
      <c r="D13" t="s">
        <v>147</v>
      </c>
      <c r="E13" t="s">
        <v>67</v>
      </c>
      <c r="F13" t="s">
        <v>389</v>
      </c>
      <c r="G13" t="s">
        <v>147</v>
      </c>
      <c r="H13">
        <v>223</v>
      </c>
      <c r="I13">
        <f>SUMIF(USKURZZS,N13,USRATES)</f>
        <v>93.5</v>
      </c>
      <c r="J13">
        <f t="shared" si="2"/>
        <v>20850.5</v>
      </c>
      <c r="K13" t="s">
        <v>19</v>
      </c>
      <c r="L13" s="1">
        <v>42737</v>
      </c>
      <c r="M13" s="1">
        <v>43098</v>
      </c>
      <c r="N13" t="s">
        <v>150</v>
      </c>
      <c r="O13" t="s">
        <v>563</v>
      </c>
    </row>
    <row r="14" spans="1:15" x14ac:dyDescent="0.25">
      <c r="A14" t="s">
        <v>12</v>
      </c>
      <c r="B14" t="s">
        <v>401</v>
      </c>
      <c r="C14" t="s">
        <v>397</v>
      </c>
      <c r="D14" t="s">
        <v>148</v>
      </c>
      <c r="E14" t="s">
        <v>67</v>
      </c>
      <c r="F14" t="s">
        <v>389</v>
      </c>
      <c r="G14" t="s">
        <v>148</v>
      </c>
      <c r="H14">
        <v>149</v>
      </c>
      <c r="I14">
        <f>SUMIF(USKURZZS,N14,USRATES)</f>
        <v>93.5</v>
      </c>
      <c r="J14">
        <f t="shared" si="2"/>
        <v>13931.5</v>
      </c>
      <c r="K14" t="s">
        <v>19</v>
      </c>
      <c r="L14" s="1">
        <v>42737</v>
      </c>
      <c r="M14" s="1">
        <v>43098</v>
      </c>
      <c r="N14" t="s">
        <v>20</v>
      </c>
      <c r="O14" t="s">
        <v>551</v>
      </c>
    </row>
    <row r="15" spans="1:15" x14ac:dyDescent="0.25">
      <c r="A15" t="s">
        <v>12</v>
      </c>
      <c r="B15" t="s">
        <v>402</v>
      </c>
      <c r="C15" t="s">
        <v>397</v>
      </c>
      <c r="D15" t="s">
        <v>149</v>
      </c>
      <c r="E15" t="s">
        <v>67</v>
      </c>
      <c r="F15" t="s">
        <v>389</v>
      </c>
      <c r="G15" t="s">
        <v>149</v>
      </c>
      <c r="H15">
        <v>74</v>
      </c>
      <c r="I15">
        <f>SUMIF(USKURZZS,N15,USRATES)</f>
        <v>93.5</v>
      </c>
      <c r="J15">
        <f t="shared" si="2"/>
        <v>6919</v>
      </c>
      <c r="K15" t="s">
        <v>19</v>
      </c>
      <c r="L15" s="1">
        <v>42737</v>
      </c>
      <c r="M15" s="1">
        <v>43098</v>
      </c>
      <c r="N15" t="s">
        <v>124</v>
      </c>
      <c r="O15" t="s">
        <v>558</v>
      </c>
    </row>
    <row r="16" spans="1:15" x14ac:dyDescent="0.25">
      <c r="A16" t="s">
        <v>12</v>
      </c>
      <c r="B16" t="s">
        <v>23</v>
      </c>
      <c r="C16" t="s">
        <v>13</v>
      </c>
      <c r="D16" t="s">
        <v>56</v>
      </c>
      <c r="E16" t="s">
        <v>24</v>
      </c>
      <c r="F16" t="s">
        <v>365</v>
      </c>
      <c r="G16" s="3" t="s">
        <v>92</v>
      </c>
      <c r="H16">
        <f>SUMIF(C:C,B16,H:H)</f>
        <v>360</v>
      </c>
      <c r="I16">
        <v>0</v>
      </c>
      <c r="J16">
        <f>SUMIF(C:C,B16,J:J)</f>
        <v>33230.6</v>
      </c>
      <c r="K16" t="s">
        <v>360</v>
      </c>
      <c r="L16" s="1">
        <v>42737</v>
      </c>
      <c r="M16" s="1">
        <v>43098</v>
      </c>
      <c r="O16" t="s">
        <v>362</v>
      </c>
    </row>
    <row r="17" spans="1:15" x14ac:dyDescent="0.25">
      <c r="A17" t="s">
        <v>12</v>
      </c>
      <c r="B17" t="s">
        <v>57</v>
      </c>
      <c r="C17" t="s">
        <v>23</v>
      </c>
      <c r="D17" t="s">
        <v>30</v>
      </c>
      <c r="E17" t="s">
        <v>47</v>
      </c>
      <c r="F17" t="s">
        <v>366</v>
      </c>
      <c r="G17" t="s">
        <v>30</v>
      </c>
      <c r="H17">
        <f>SUMIF(C:C,B17,H:H)</f>
        <v>71</v>
      </c>
      <c r="I17">
        <v>0</v>
      </c>
      <c r="J17">
        <f>SUMIF(C:C,B17,J:J)</f>
        <v>6368.3</v>
      </c>
      <c r="K17" t="s">
        <v>360</v>
      </c>
      <c r="L17" s="1">
        <v>42737</v>
      </c>
      <c r="M17" s="1">
        <v>43098</v>
      </c>
      <c r="O17" t="s">
        <v>426</v>
      </c>
    </row>
    <row r="18" spans="1:15" x14ac:dyDescent="0.25">
      <c r="A18" t="s">
        <v>12</v>
      </c>
      <c r="B18" t="s">
        <v>80</v>
      </c>
      <c r="C18" t="s">
        <v>57</v>
      </c>
      <c r="D18" t="s">
        <v>82</v>
      </c>
      <c r="E18" t="s">
        <v>67</v>
      </c>
      <c r="F18" t="s">
        <v>366</v>
      </c>
      <c r="G18" t="s">
        <v>81</v>
      </c>
      <c r="H18">
        <v>57</v>
      </c>
      <c r="I18">
        <f>SUMIF(USKURZZS,N18,USRATES)</f>
        <v>93.5</v>
      </c>
      <c r="J18">
        <f t="shared" ref="J18:J19" si="3">H18*I18</f>
        <v>5329.5</v>
      </c>
      <c r="K18" t="s">
        <v>19</v>
      </c>
      <c r="L18" s="1">
        <v>42737</v>
      </c>
      <c r="M18" s="1">
        <v>43098</v>
      </c>
      <c r="N18" t="s">
        <v>28</v>
      </c>
      <c r="O18" t="s">
        <v>577</v>
      </c>
    </row>
    <row r="19" spans="1:15" x14ac:dyDescent="0.25">
      <c r="A19" t="s">
        <v>12</v>
      </c>
      <c r="B19" t="s">
        <v>84</v>
      </c>
      <c r="C19" t="s">
        <v>57</v>
      </c>
      <c r="D19" t="s">
        <v>83</v>
      </c>
      <c r="E19" t="s">
        <v>67</v>
      </c>
      <c r="F19" t="s">
        <v>366</v>
      </c>
      <c r="G19" t="s">
        <v>85</v>
      </c>
      <c r="H19">
        <v>14</v>
      </c>
      <c r="I19">
        <f>SUMIF(USKURZZS,N19,USRATES)</f>
        <v>74.2</v>
      </c>
      <c r="J19">
        <f t="shared" si="3"/>
        <v>1038.8</v>
      </c>
      <c r="K19" t="s">
        <v>19</v>
      </c>
      <c r="L19" s="1">
        <v>42737</v>
      </c>
      <c r="M19" s="1">
        <v>43098</v>
      </c>
      <c r="N19" t="s">
        <v>141</v>
      </c>
      <c r="O19" t="s">
        <v>549</v>
      </c>
    </row>
    <row r="20" spans="1:15" x14ac:dyDescent="0.25">
      <c r="A20" t="s">
        <v>12</v>
      </c>
      <c r="B20" t="s">
        <v>58</v>
      </c>
      <c r="C20" t="s">
        <v>23</v>
      </c>
      <c r="D20" t="s">
        <v>31</v>
      </c>
      <c r="E20" t="s">
        <v>47</v>
      </c>
      <c r="F20" t="s">
        <v>367</v>
      </c>
      <c r="G20" t="s">
        <v>31</v>
      </c>
      <c r="H20">
        <f>SUMIF(C:C,B20,H:H)</f>
        <v>25</v>
      </c>
      <c r="I20">
        <v>0</v>
      </c>
      <c r="J20">
        <f>SUMIF(C:C,B20,J:J)</f>
        <v>2241</v>
      </c>
      <c r="K20" t="s">
        <v>360</v>
      </c>
      <c r="L20" s="1">
        <v>42737</v>
      </c>
      <c r="M20" s="1">
        <v>43098</v>
      </c>
      <c r="O20" t="s">
        <v>501</v>
      </c>
    </row>
    <row r="21" spans="1:15" x14ac:dyDescent="0.25">
      <c r="A21" t="s">
        <v>12</v>
      </c>
      <c r="B21" t="s">
        <v>86</v>
      </c>
      <c r="C21" t="s">
        <v>58</v>
      </c>
      <c r="D21" t="s">
        <v>88</v>
      </c>
      <c r="E21" t="s">
        <v>67</v>
      </c>
      <c r="F21" t="s">
        <v>367</v>
      </c>
      <c r="G21" t="s">
        <v>90</v>
      </c>
      <c r="H21">
        <v>20</v>
      </c>
      <c r="I21">
        <f>SUMIF(USKURZZS,N21,USRATES)</f>
        <v>93.5</v>
      </c>
      <c r="J21">
        <f t="shared" ref="J21:J22" si="4">H21*I21</f>
        <v>1870</v>
      </c>
      <c r="K21" t="s">
        <v>19</v>
      </c>
      <c r="L21" s="1">
        <v>42737</v>
      </c>
      <c r="M21" s="1">
        <v>43098</v>
      </c>
      <c r="N21" t="s">
        <v>28</v>
      </c>
      <c r="O21" t="s">
        <v>502</v>
      </c>
    </row>
    <row r="22" spans="1:15" x14ac:dyDescent="0.25">
      <c r="A22" t="s">
        <v>12</v>
      </c>
      <c r="B22" t="s">
        <v>87</v>
      </c>
      <c r="C22" t="s">
        <v>58</v>
      </c>
      <c r="D22" t="s">
        <v>89</v>
      </c>
      <c r="E22" t="s">
        <v>67</v>
      </c>
      <c r="F22" t="s">
        <v>367</v>
      </c>
      <c r="G22" t="s">
        <v>91</v>
      </c>
      <c r="H22">
        <v>5</v>
      </c>
      <c r="I22">
        <f>SUMIF(USKURZZS,N22,USRATES)</f>
        <v>74.2</v>
      </c>
      <c r="J22">
        <f t="shared" si="4"/>
        <v>371</v>
      </c>
      <c r="K22" t="s">
        <v>19</v>
      </c>
      <c r="L22" s="1">
        <v>42737</v>
      </c>
      <c r="M22" s="1">
        <v>43098</v>
      </c>
      <c r="N22" t="s">
        <v>141</v>
      </c>
      <c r="O22" t="s">
        <v>503</v>
      </c>
    </row>
    <row r="23" spans="1:15" ht="63" x14ac:dyDescent="0.25">
      <c r="A23" t="s">
        <v>12</v>
      </c>
      <c r="B23" t="s">
        <v>59</v>
      </c>
      <c r="C23" t="s">
        <v>23</v>
      </c>
      <c r="D23" t="s">
        <v>62</v>
      </c>
      <c r="E23" t="s">
        <v>47</v>
      </c>
      <c r="F23" t="s">
        <v>368</v>
      </c>
      <c r="G23" t="s">
        <v>62</v>
      </c>
      <c r="H23">
        <f>SUMIF(C:C,B23,H:H)</f>
        <v>75</v>
      </c>
      <c r="I23">
        <v>0</v>
      </c>
      <c r="J23">
        <f>SUMIF(C:C,B23,J:J)</f>
        <v>8667.5</v>
      </c>
      <c r="K23" t="s">
        <v>360</v>
      </c>
      <c r="L23" s="1">
        <v>42737</v>
      </c>
      <c r="M23" s="1">
        <v>43098</v>
      </c>
      <c r="O23" s="3" t="s">
        <v>418</v>
      </c>
    </row>
    <row r="24" spans="1:15" x14ac:dyDescent="0.25">
      <c r="A24" t="s">
        <v>12</v>
      </c>
      <c r="B24" t="s">
        <v>137</v>
      </c>
      <c r="C24" t="s">
        <v>59</v>
      </c>
      <c r="D24" t="s">
        <v>139</v>
      </c>
      <c r="E24" t="s">
        <v>67</v>
      </c>
      <c r="F24" t="s">
        <v>368</v>
      </c>
      <c r="G24" t="s">
        <v>139</v>
      </c>
      <c r="H24">
        <v>40</v>
      </c>
      <c r="I24">
        <f>SUMIF(USKURZZS,N24,USRATES)</f>
        <v>134.875</v>
      </c>
      <c r="J24">
        <f t="shared" ref="J24:J25" si="5">H24*I24</f>
        <v>5395</v>
      </c>
      <c r="K24" t="s">
        <v>19</v>
      </c>
      <c r="L24" s="1">
        <v>42737</v>
      </c>
      <c r="M24" s="1">
        <v>43098</v>
      </c>
      <c r="N24" t="s">
        <v>27</v>
      </c>
      <c r="O24" t="s">
        <v>543</v>
      </c>
    </row>
    <row r="25" spans="1:15" x14ac:dyDescent="0.25">
      <c r="A25" t="s">
        <v>12</v>
      </c>
      <c r="B25" t="s">
        <v>138</v>
      </c>
      <c r="C25" t="s">
        <v>59</v>
      </c>
      <c r="D25" t="s">
        <v>140</v>
      </c>
      <c r="E25" t="s">
        <v>67</v>
      </c>
      <c r="F25" t="s">
        <v>368</v>
      </c>
      <c r="G25" t="s">
        <v>140</v>
      </c>
      <c r="H25">
        <v>35</v>
      </c>
      <c r="I25">
        <f>SUMIF(USKURZZS,N25,USRATES)</f>
        <v>93.5</v>
      </c>
      <c r="J25">
        <f t="shared" si="5"/>
        <v>3272.5</v>
      </c>
      <c r="K25" t="s">
        <v>19</v>
      </c>
      <c r="L25" s="1">
        <v>42737</v>
      </c>
      <c r="M25" s="1">
        <v>43098</v>
      </c>
      <c r="N25" t="s">
        <v>124</v>
      </c>
      <c r="O25" t="s">
        <v>556</v>
      </c>
    </row>
    <row r="26" spans="1:15" x14ac:dyDescent="0.25">
      <c r="A26" t="s">
        <v>12</v>
      </c>
      <c r="B26" t="s">
        <v>60</v>
      </c>
      <c r="C26" t="s">
        <v>23</v>
      </c>
      <c r="D26" t="s">
        <v>63</v>
      </c>
      <c r="E26" t="s">
        <v>47</v>
      </c>
      <c r="F26" t="s">
        <v>369</v>
      </c>
      <c r="G26" s="3" t="s">
        <v>32</v>
      </c>
      <c r="H26">
        <f>SUMIF(C:C,B26,H:H)</f>
        <v>63</v>
      </c>
      <c r="I26">
        <v>0</v>
      </c>
      <c r="J26">
        <f>SUMIF(C:C,B26,J:J)</f>
        <v>5890.5</v>
      </c>
      <c r="K26" t="s">
        <v>360</v>
      </c>
      <c r="L26" s="1">
        <v>42737</v>
      </c>
      <c r="M26" s="1">
        <v>43098</v>
      </c>
      <c r="O26" t="s">
        <v>417</v>
      </c>
    </row>
    <row r="27" spans="1:15" x14ac:dyDescent="0.25">
      <c r="A27" t="s">
        <v>12</v>
      </c>
      <c r="B27" t="s">
        <v>143</v>
      </c>
      <c r="C27" t="s">
        <v>60</v>
      </c>
      <c r="D27" t="s">
        <v>142</v>
      </c>
      <c r="F27" t="s">
        <v>369</v>
      </c>
      <c r="G27" s="3" t="s">
        <v>144</v>
      </c>
      <c r="H27">
        <v>63</v>
      </c>
      <c r="I27">
        <f>SUMIF(USKURZZS,N27,USRATES)</f>
        <v>93.5</v>
      </c>
      <c r="J27">
        <f t="shared" ref="J27" si="6">H27*I27</f>
        <v>5890.5</v>
      </c>
      <c r="K27" t="s">
        <v>19</v>
      </c>
      <c r="L27" s="1">
        <v>42737</v>
      </c>
      <c r="M27" s="1">
        <v>43098</v>
      </c>
      <c r="N27" t="s">
        <v>28</v>
      </c>
      <c r="O27" t="s">
        <v>564</v>
      </c>
    </row>
    <row r="28" spans="1:15" x14ac:dyDescent="0.25">
      <c r="A28" t="s">
        <v>12</v>
      </c>
      <c r="B28" t="s">
        <v>61</v>
      </c>
      <c r="C28" t="s">
        <v>23</v>
      </c>
      <c r="D28" s="3" t="s">
        <v>64</v>
      </c>
      <c r="E28" t="s">
        <v>47</v>
      </c>
      <c r="F28" t="s">
        <v>460</v>
      </c>
      <c r="G28" s="3" t="s">
        <v>33</v>
      </c>
      <c r="H28">
        <f>SUMIF(C:C,B28,H:H)</f>
        <v>126</v>
      </c>
      <c r="I28">
        <v>0</v>
      </c>
      <c r="J28">
        <f>SUMIF(C:C,B28,J:J)</f>
        <v>10063.299999999999</v>
      </c>
      <c r="K28" t="s">
        <v>360</v>
      </c>
      <c r="L28" s="1">
        <v>42737</v>
      </c>
      <c r="M28" s="1">
        <v>43098</v>
      </c>
      <c r="O28" t="s">
        <v>417</v>
      </c>
    </row>
    <row r="29" spans="1:15" x14ac:dyDescent="0.25">
      <c r="A29" t="s">
        <v>12</v>
      </c>
      <c r="B29" t="s">
        <v>65</v>
      </c>
      <c r="C29" t="s">
        <v>61</v>
      </c>
      <c r="D29" s="3" t="s">
        <v>66</v>
      </c>
      <c r="E29" t="s">
        <v>67</v>
      </c>
      <c r="F29" t="s">
        <v>460</v>
      </c>
      <c r="G29" s="3" t="s">
        <v>78</v>
      </c>
      <c r="H29">
        <v>37</v>
      </c>
      <c r="I29">
        <f>SUMIF(USKURZZS,N29,USRATES)</f>
        <v>93.5</v>
      </c>
      <c r="J29">
        <f t="shared" ref="J29:J30" si="7">H29*I29</f>
        <v>3459.5</v>
      </c>
      <c r="K29" t="s">
        <v>19</v>
      </c>
      <c r="L29" s="1">
        <v>42737</v>
      </c>
      <c r="M29" s="1">
        <v>43098</v>
      </c>
      <c r="N29" t="s">
        <v>28</v>
      </c>
      <c r="O29" t="s">
        <v>562</v>
      </c>
    </row>
    <row r="30" spans="1:15" x14ac:dyDescent="0.25">
      <c r="A30" t="s">
        <v>12</v>
      </c>
      <c r="B30" t="s">
        <v>68</v>
      </c>
      <c r="C30" t="s">
        <v>61</v>
      </c>
      <c r="D30" s="3" t="s">
        <v>69</v>
      </c>
      <c r="E30" t="s">
        <v>67</v>
      </c>
      <c r="F30" t="s">
        <v>460</v>
      </c>
      <c r="G30" s="3" t="s">
        <v>79</v>
      </c>
      <c r="H30">
        <v>89</v>
      </c>
      <c r="I30">
        <f>SUMIF(USKURZZS,N30,USRATES)</f>
        <v>74.2</v>
      </c>
      <c r="J30">
        <f t="shared" si="7"/>
        <v>6603.8</v>
      </c>
      <c r="K30" t="s">
        <v>19</v>
      </c>
      <c r="L30" s="1">
        <v>42737</v>
      </c>
      <c r="M30" s="1">
        <v>43098</v>
      </c>
      <c r="N30" t="s">
        <v>141</v>
      </c>
      <c r="O30" t="s">
        <v>521</v>
      </c>
    </row>
    <row r="31" spans="1:15" x14ac:dyDescent="0.25">
      <c r="A31" t="s">
        <v>12</v>
      </c>
      <c r="B31" t="s">
        <v>93</v>
      </c>
      <c r="C31" t="s">
        <v>13</v>
      </c>
      <c r="D31" s="3" t="s">
        <v>94</v>
      </c>
      <c r="E31" t="s">
        <v>24</v>
      </c>
      <c r="F31" t="s">
        <v>356</v>
      </c>
      <c r="G31" s="3" t="s">
        <v>95</v>
      </c>
      <c r="H31">
        <f>SUMIF(C:C,B31,H:H)</f>
        <v>1883</v>
      </c>
      <c r="I31">
        <v>0</v>
      </c>
      <c r="J31">
        <f>SUMIF(C:C,B31,J:J)</f>
        <v>167193.54999999999</v>
      </c>
      <c r="K31" t="s">
        <v>360</v>
      </c>
      <c r="L31" s="1">
        <v>42737</v>
      </c>
      <c r="M31" s="1">
        <v>43098</v>
      </c>
      <c r="O31" t="s">
        <v>362</v>
      </c>
    </row>
    <row r="32" spans="1:15" ht="47.25" x14ac:dyDescent="0.25">
      <c r="A32" t="s">
        <v>12</v>
      </c>
      <c r="B32" t="s">
        <v>96</v>
      </c>
      <c r="C32" t="s">
        <v>93</v>
      </c>
      <c r="D32" s="3" t="s">
        <v>97</v>
      </c>
      <c r="E32" t="s">
        <v>47</v>
      </c>
      <c r="F32" t="s">
        <v>357</v>
      </c>
      <c r="G32" s="3" t="s">
        <v>34</v>
      </c>
      <c r="H32">
        <f>SUMIF(C:C,B32,H:H)</f>
        <v>73</v>
      </c>
      <c r="I32">
        <v>0</v>
      </c>
      <c r="J32">
        <f>SUMIF(C:C,B32,J:J)</f>
        <v>7005</v>
      </c>
      <c r="K32" t="s">
        <v>360</v>
      </c>
      <c r="L32" s="1">
        <v>42737</v>
      </c>
      <c r="M32" s="1">
        <v>43098</v>
      </c>
      <c r="O32" t="s">
        <v>500</v>
      </c>
    </row>
    <row r="33" spans="1:15" x14ac:dyDescent="0.25">
      <c r="A33" t="s">
        <v>12</v>
      </c>
      <c r="B33" t="s">
        <v>151</v>
      </c>
      <c r="C33" t="s">
        <v>96</v>
      </c>
      <c r="D33" s="3" t="s">
        <v>152</v>
      </c>
      <c r="E33" t="s">
        <v>67</v>
      </c>
      <c r="F33" t="s">
        <v>357</v>
      </c>
      <c r="G33" s="3" t="s">
        <v>152</v>
      </c>
      <c r="H33">
        <v>16</v>
      </c>
      <c r="I33">
        <f t="shared" ref="I33:I39" si="8">SUMIF(USKURZZS,N33,USRATES)</f>
        <v>134.875</v>
      </c>
      <c r="J33">
        <f t="shared" ref="J33" si="9">H33*I33</f>
        <v>2158</v>
      </c>
      <c r="K33" t="s">
        <v>19</v>
      </c>
      <c r="L33" s="1">
        <v>42737</v>
      </c>
      <c r="M33" s="1">
        <v>43098</v>
      </c>
      <c r="N33" t="s">
        <v>27</v>
      </c>
      <c r="O33" t="s">
        <v>539</v>
      </c>
    </row>
    <row r="34" spans="1:15" x14ac:dyDescent="0.25">
      <c r="A34" t="s">
        <v>12</v>
      </c>
      <c r="B34" t="s">
        <v>153</v>
      </c>
      <c r="C34" t="s">
        <v>96</v>
      </c>
      <c r="D34" s="3" t="s">
        <v>159</v>
      </c>
      <c r="E34" t="s">
        <v>67</v>
      </c>
      <c r="F34" t="s">
        <v>357</v>
      </c>
      <c r="G34" s="3" t="s">
        <v>159</v>
      </c>
      <c r="H34">
        <v>16</v>
      </c>
      <c r="I34">
        <f t="shared" si="8"/>
        <v>93.5</v>
      </c>
      <c r="J34">
        <f t="shared" ref="J34:J40" si="10">H34*I34</f>
        <v>1496</v>
      </c>
      <c r="K34" t="s">
        <v>19</v>
      </c>
      <c r="L34" s="1">
        <v>42737</v>
      </c>
      <c r="M34" s="1">
        <v>43098</v>
      </c>
      <c r="N34" t="s">
        <v>20</v>
      </c>
      <c r="O34" t="s">
        <v>539</v>
      </c>
    </row>
    <row r="35" spans="1:15" x14ac:dyDescent="0.25">
      <c r="A35" t="s">
        <v>12</v>
      </c>
      <c r="B35" t="s">
        <v>154</v>
      </c>
      <c r="C35" t="s">
        <v>96</v>
      </c>
      <c r="D35" s="3" t="s">
        <v>160</v>
      </c>
      <c r="E35" t="s">
        <v>67</v>
      </c>
      <c r="F35" t="s">
        <v>357</v>
      </c>
      <c r="G35" s="3" t="s">
        <v>160</v>
      </c>
      <c r="H35">
        <v>8</v>
      </c>
      <c r="I35">
        <f t="shared" si="8"/>
        <v>93.5</v>
      </c>
      <c r="J35">
        <f t="shared" si="10"/>
        <v>748</v>
      </c>
      <c r="K35" t="s">
        <v>19</v>
      </c>
      <c r="L35" s="1">
        <v>42737</v>
      </c>
      <c r="M35" s="1">
        <v>43098</v>
      </c>
      <c r="N35" t="s">
        <v>29</v>
      </c>
      <c r="O35" t="s">
        <v>522</v>
      </c>
    </row>
    <row r="36" spans="1:15" x14ac:dyDescent="0.25">
      <c r="A36" t="s">
        <v>12</v>
      </c>
      <c r="B36" t="s">
        <v>155</v>
      </c>
      <c r="C36" t="s">
        <v>96</v>
      </c>
      <c r="D36" s="3" t="s">
        <v>161</v>
      </c>
      <c r="E36" t="s">
        <v>67</v>
      </c>
      <c r="F36" t="s">
        <v>357</v>
      </c>
      <c r="G36" s="3" t="s">
        <v>161</v>
      </c>
      <c r="H36">
        <v>8</v>
      </c>
      <c r="I36">
        <f t="shared" si="8"/>
        <v>93.5</v>
      </c>
      <c r="J36">
        <f t="shared" si="10"/>
        <v>748</v>
      </c>
      <c r="K36" t="s">
        <v>19</v>
      </c>
      <c r="L36" s="1">
        <v>42737</v>
      </c>
      <c r="M36" s="1">
        <v>43098</v>
      </c>
      <c r="N36" t="s">
        <v>124</v>
      </c>
      <c r="O36" t="s">
        <v>523</v>
      </c>
    </row>
    <row r="37" spans="1:15" x14ac:dyDescent="0.25">
      <c r="A37" t="s">
        <v>12</v>
      </c>
      <c r="B37" t="s">
        <v>156</v>
      </c>
      <c r="C37" t="s">
        <v>96</v>
      </c>
      <c r="D37" s="3" t="s">
        <v>162</v>
      </c>
      <c r="E37" t="s">
        <v>67</v>
      </c>
      <c r="F37" t="s">
        <v>357</v>
      </c>
      <c r="G37" s="3" t="s">
        <v>162</v>
      </c>
      <c r="H37">
        <v>5</v>
      </c>
      <c r="I37">
        <f t="shared" si="8"/>
        <v>74.2</v>
      </c>
      <c r="J37">
        <f t="shared" si="10"/>
        <v>371</v>
      </c>
      <c r="K37" t="s">
        <v>19</v>
      </c>
      <c r="L37" s="1">
        <v>42737</v>
      </c>
      <c r="M37" s="1">
        <v>43098</v>
      </c>
      <c r="N37" t="s">
        <v>165</v>
      </c>
      <c r="O37" t="s">
        <v>527</v>
      </c>
    </row>
    <row r="38" spans="1:15" x14ac:dyDescent="0.25">
      <c r="A38" t="s">
        <v>12</v>
      </c>
      <c r="B38" t="s">
        <v>157</v>
      </c>
      <c r="C38" t="s">
        <v>96</v>
      </c>
      <c r="D38" s="3" t="s">
        <v>163</v>
      </c>
      <c r="E38" t="s">
        <v>67</v>
      </c>
      <c r="F38" t="s">
        <v>357</v>
      </c>
      <c r="G38" s="3" t="s">
        <v>163</v>
      </c>
      <c r="H38">
        <v>4</v>
      </c>
      <c r="I38">
        <f t="shared" si="8"/>
        <v>74.2</v>
      </c>
      <c r="J38">
        <f t="shared" si="10"/>
        <v>296.8</v>
      </c>
      <c r="K38" t="s">
        <v>19</v>
      </c>
      <c r="L38" s="1">
        <v>42737</v>
      </c>
      <c r="M38" s="1">
        <v>43098</v>
      </c>
      <c r="N38" t="s">
        <v>166</v>
      </c>
      <c r="O38" t="s">
        <v>527</v>
      </c>
    </row>
    <row r="39" spans="1:15" x14ac:dyDescent="0.25">
      <c r="A39" t="s">
        <v>12</v>
      </c>
      <c r="B39" t="s">
        <v>158</v>
      </c>
      <c r="C39" t="s">
        <v>96</v>
      </c>
      <c r="D39" s="3" t="s">
        <v>164</v>
      </c>
      <c r="E39" t="s">
        <v>67</v>
      </c>
      <c r="F39" t="s">
        <v>357</v>
      </c>
      <c r="G39" s="3" t="s">
        <v>164</v>
      </c>
      <c r="H39">
        <v>16</v>
      </c>
      <c r="I39">
        <f t="shared" si="8"/>
        <v>74.2</v>
      </c>
      <c r="J39">
        <f t="shared" si="10"/>
        <v>1187.2</v>
      </c>
      <c r="K39" t="s">
        <v>19</v>
      </c>
      <c r="L39" s="1">
        <v>42737</v>
      </c>
      <c r="M39" s="1">
        <v>43098</v>
      </c>
      <c r="N39" t="s">
        <v>167</v>
      </c>
      <c r="O39" t="s">
        <v>525</v>
      </c>
    </row>
    <row r="40" spans="1:15" x14ac:dyDescent="0.25">
      <c r="A40" t="s">
        <v>12</v>
      </c>
      <c r="B40" t="s">
        <v>506</v>
      </c>
      <c r="C40" t="s">
        <v>96</v>
      </c>
      <c r="D40" s="3" t="s">
        <v>505</v>
      </c>
      <c r="E40" t="s">
        <v>67</v>
      </c>
      <c r="F40" t="s">
        <v>357</v>
      </c>
      <c r="G40" s="3" t="s">
        <v>505</v>
      </c>
      <c r="H40">
        <v>0</v>
      </c>
      <c r="I40">
        <f t="shared" ref="I40" si="11">SUMIF(USKURZZS,N40,USRATES)</f>
        <v>74.2</v>
      </c>
      <c r="J40">
        <f t="shared" si="10"/>
        <v>0</v>
      </c>
      <c r="K40" t="s">
        <v>19</v>
      </c>
      <c r="L40" s="1">
        <v>42737</v>
      </c>
      <c r="M40" s="1">
        <v>43098</v>
      </c>
      <c r="N40" t="s">
        <v>26</v>
      </c>
      <c r="O40" t="s">
        <v>522</v>
      </c>
    </row>
    <row r="41" spans="1:15" x14ac:dyDescent="0.25">
      <c r="A41" t="s">
        <v>12</v>
      </c>
      <c r="B41" t="s">
        <v>98</v>
      </c>
      <c r="C41" t="s">
        <v>93</v>
      </c>
      <c r="D41" s="3" t="s">
        <v>35</v>
      </c>
      <c r="E41" t="s">
        <v>47</v>
      </c>
      <c r="F41" t="s">
        <v>359</v>
      </c>
      <c r="G41" s="3" t="s">
        <v>35</v>
      </c>
      <c r="H41">
        <f>SUMIF(C:C,B41,H:H)</f>
        <v>432</v>
      </c>
      <c r="I41">
        <v>0</v>
      </c>
      <c r="J41">
        <f>SUMIF(C:C,B41,J:J)</f>
        <v>38992.800000000003</v>
      </c>
      <c r="K41" t="s">
        <v>360</v>
      </c>
      <c r="L41" s="1">
        <v>42737</v>
      </c>
      <c r="M41" s="1">
        <v>43098</v>
      </c>
      <c r="O41" t="s">
        <v>417</v>
      </c>
    </row>
    <row r="42" spans="1:15" x14ac:dyDescent="0.25">
      <c r="A42" t="s">
        <v>12</v>
      </c>
      <c r="B42" t="s">
        <v>168</v>
      </c>
      <c r="C42" t="s">
        <v>98</v>
      </c>
      <c r="D42" s="3" t="s">
        <v>175</v>
      </c>
      <c r="E42" t="s">
        <v>67</v>
      </c>
      <c r="F42" t="s">
        <v>359</v>
      </c>
      <c r="G42" s="3" t="s">
        <v>175</v>
      </c>
      <c r="H42">
        <v>80</v>
      </c>
      <c r="I42">
        <f t="shared" ref="I42:I48" si="12">SUMIF(USKURZZS,N42,USRATES)</f>
        <v>134.875</v>
      </c>
      <c r="J42">
        <f t="shared" ref="J42" si="13">H42*I42</f>
        <v>10790</v>
      </c>
      <c r="K42" t="s">
        <v>19</v>
      </c>
      <c r="L42" s="1">
        <v>42737</v>
      </c>
      <c r="M42" s="1">
        <v>43098</v>
      </c>
      <c r="N42" t="s">
        <v>27</v>
      </c>
      <c r="O42" t="s">
        <v>542</v>
      </c>
    </row>
    <row r="43" spans="1:15" x14ac:dyDescent="0.25">
      <c r="A43" t="s">
        <v>12</v>
      </c>
      <c r="B43" t="s">
        <v>169</v>
      </c>
      <c r="C43" t="s">
        <v>98</v>
      </c>
      <c r="D43" s="3" t="s">
        <v>176</v>
      </c>
      <c r="E43" t="s">
        <v>67</v>
      </c>
      <c r="F43" t="s">
        <v>359</v>
      </c>
      <c r="G43" s="3" t="s">
        <v>176</v>
      </c>
      <c r="H43">
        <v>22</v>
      </c>
      <c r="I43">
        <f t="shared" si="12"/>
        <v>93.5</v>
      </c>
      <c r="J43">
        <f t="shared" ref="J43:J48" si="14">H43*I43</f>
        <v>2057</v>
      </c>
      <c r="K43" t="s">
        <v>19</v>
      </c>
      <c r="L43" s="1">
        <v>42737</v>
      </c>
      <c r="M43" s="1">
        <v>43098</v>
      </c>
      <c r="N43" t="s">
        <v>20</v>
      </c>
      <c r="O43" t="s">
        <v>545</v>
      </c>
    </row>
    <row r="44" spans="1:15" x14ac:dyDescent="0.25">
      <c r="A44" t="s">
        <v>12</v>
      </c>
      <c r="B44" t="s">
        <v>170</v>
      </c>
      <c r="C44" t="s">
        <v>98</v>
      </c>
      <c r="D44" s="3" t="s">
        <v>177</v>
      </c>
      <c r="E44" t="s">
        <v>67</v>
      </c>
      <c r="F44" t="s">
        <v>359</v>
      </c>
      <c r="G44" s="3" t="s">
        <v>177</v>
      </c>
      <c r="H44">
        <v>22</v>
      </c>
      <c r="I44">
        <f t="shared" si="12"/>
        <v>93.5</v>
      </c>
      <c r="J44">
        <f t="shared" si="14"/>
        <v>2057</v>
      </c>
      <c r="K44" t="s">
        <v>19</v>
      </c>
      <c r="L44" s="1">
        <v>42737</v>
      </c>
      <c r="M44" s="1">
        <v>43098</v>
      </c>
      <c r="N44" t="s">
        <v>29</v>
      </c>
      <c r="O44" t="s">
        <v>522</v>
      </c>
    </row>
    <row r="45" spans="1:15" x14ac:dyDescent="0.25">
      <c r="A45" t="s">
        <v>12</v>
      </c>
      <c r="B45" t="s">
        <v>171</v>
      </c>
      <c r="C45" t="s">
        <v>98</v>
      </c>
      <c r="D45" s="3" t="s">
        <v>178</v>
      </c>
      <c r="E45" t="s">
        <v>67</v>
      </c>
      <c r="F45" t="s">
        <v>359</v>
      </c>
      <c r="G45" s="3" t="s">
        <v>178</v>
      </c>
      <c r="H45">
        <v>64</v>
      </c>
      <c r="I45">
        <f t="shared" si="12"/>
        <v>93.5</v>
      </c>
      <c r="J45">
        <f t="shared" si="14"/>
        <v>5984</v>
      </c>
      <c r="K45" t="s">
        <v>19</v>
      </c>
      <c r="L45" s="1">
        <v>42737</v>
      </c>
      <c r="M45" s="1">
        <v>43098</v>
      </c>
      <c r="N45" t="s">
        <v>124</v>
      </c>
      <c r="O45" t="s">
        <v>559</v>
      </c>
    </row>
    <row r="46" spans="1:15" x14ac:dyDescent="0.25">
      <c r="A46" t="s">
        <v>12</v>
      </c>
      <c r="B46" t="s">
        <v>172</v>
      </c>
      <c r="C46" t="s">
        <v>98</v>
      </c>
      <c r="D46" s="3" t="s">
        <v>179</v>
      </c>
      <c r="E46" t="s">
        <v>67</v>
      </c>
      <c r="F46" t="s">
        <v>359</v>
      </c>
      <c r="G46" s="3" t="s">
        <v>179</v>
      </c>
      <c r="H46">
        <v>107</v>
      </c>
      <c r="I46">
        <f t="shared" si="12"/>
        <v>74.2</v>
      </c>
      <c r="J46">
        <f t="shared" si="14"/>
        <v>7939.4000000000005</v>
      </c>
      <c r="K46" t="s">
        <v>19</v>
      </c>
      <c r="L46" s="1">
        <v>42737</v>
      </c>
      <c r="M46" s="1">
        <v>43098</v>
      </c>
      <c r="N46" t="s">
        <v>165</v>
      </c>
      <c r="O46" t="s">
        <v>528</v>
      </c>
    </row>
    <row r="47" spans="1:15" x14ac:dyDescent="0.25">
      <c r="A47" t="s">
        <v>12</v>
      </c>
      <c r="B47" t="s">
        <v>173</v>
      </c>
      <c r="C47" t="s">
        <v>98</v>
      </c>
      <c r="D47" s="3" t="s">
        <v>180</v>
      </c>
      <c r="E47" t="s">
        <v>67</v>
      </c>
      <c r="F47" t="s">
        <v>359</v>
      </c>
      <c r="G47" s="3" t="s">
        <v>180</v>
      </c>
      <c r="H47">
        <v>43</v>
      </c>
      <c r="I47">
        <f t="shared" si="12"/>
        <v>74.2</v>
      </c>
      <c r="J47">
        <f t="shared" si="14"/>
        <v>3190.6</v>
      </c>
      <c r="K47" t="s">
        <v>19</v>
      </c>
      <c r="L47" s="1">
        <v>42737</v>
      </c>
      <c r="M47" s="1">
        <v>43098</v>
      </c>
      <c r="N47" t="s">
        <v>166</v>
      </c>
      <c r="O47" t="s">
        <v>532</v>
      </c>
    </row>
    <row r="48" spans="1:15" x14ac:dyDescent="0.25">
      <c r="A48" t="s">
        <v>12</v>
      </c>
      <c r="B48" t="s">
        <v>174</v>
      </c>
      <c r="C48" t="s">
        <v>98</v>
      </c>
      <c r="D48" s="3" t="s">
        <v>181</v>
      </c>
      <c r="E48" t="s">
        <v>67</v>
      </c>
      <c r="F48" t="s">
        <v>359</v>
      </c>
      <c r="G48" s="3" t="s">
        <v>181</v>
      </c>
      <c r="H48">
        <v>94</v>
      </c>
      <c r="I48">
        <f t="shared" si="12"/>
        <v>74.2</v>
      </c>
      <c r="J48">
        <f t="shared" si="14"/>
        <v>6974.8</v>
      </c>
      <c r="K48" t="s">
        <v>19</v>
      </c>
      <c r="L48" s="1">
        <v>42737</v>
      </c>
      <c r="M48" s="1">
        <v>43098</v>
      </c>
      <c r="N48" t="s">
        <v>167</v>
      </c>
      <c r="O48" t="s">
        <v>540</v>
      </c>
    </row>
    <row r="49" spans="1:15" x14ac:dyDescent="0.25">
      <c r="A49" t="s">
        <v>12</v>
      </c>
      <c r="B49" t="s">
        <v>99</v>
      </c>
      <c r="C49" t="s">
        <v>93</v>
      </c>
      <c r="D49" s="3" t="s">
        <v>104</v>
      </c>
      <c r="E49" t="s">
        <v>47</v>
      </c>
      <c r="F49" t="s">
        <v>370</v>
      </c>
      <c r="G49" s="3" t="s">
        <v>36</v>
      </c>
      <c r="H49">
        <f>SUMIF(C:C,B49,H:H)</f>
        <v>764</v>
      </c>
      <c r="I49">
        <v>0</v>
      </c>
      <c r="J49">
        <f>SUMIF(C:C,B49,J:J)</f>
        <v>64490.399999999994</v>
      </c>
      <c r="K49" t="s">
        <v>360</v>
      </c>
      <c r="L49" s="1">
        <v>42737</v>
      </c>
      <c r="M49" s="1">
        <v>43098</v>
      </c>
      <c r="O49" t="s">
        <v>419</v>
      </c>
    </row>
    <row r="50" spans="1:15" x14ac:dyDescent="0.25">
      <c r="A50" t="s">
        <v>12</v>
      </c>
      <c r="B50" t="s">
        <v>182</v>
      </c>
      <c r="C50" t="s">
        <v>99</v>
      </c>
      <c r="D50" s="3" t="s">
        <v>188</v>
      </c>
      <c r="E50" t="s">
        <v>67</v>
      </c>
      <c r="F50" t="s">
        <v>370</v>
      </c>
      <c r="G50" s="3" t="s">
        <v>188</v>
      </c>
      <c r="H50">
        <v>92</v>
      </c>
      <c r="I50">
        <f t="shared" ref="I50:I55" si="15">SUMIF(USKURZZS,N50,USRATES)</f>
        <v>134.875</v>
      </c>
      <c r="J50">
        <f t="shared" ref="J50" si="16">H50*I50</f>
        <v>12408.5</v>
      </c>
      <c r="K50" t="s">
        <v>19</v>
      </c>
      <c r="L50" s="1">
        <v>42737</v>
      </c>
      <c r="M50" s="1">
        <v>43098</v>
      </c>
      <c r="N50" t="s">
        <v>27</v>
      </c>
      <c r="O50" t="s">
        <v>544</v>
      </c>
    </row>
    <row r="51" spans="1:15" x14ac:dyDescent="0.25">
      <c r="A51" t="s">
        <v>12</v>
      </c>
      <c r="B51" t="s">
        <v>183</v>
      </c>
      <c r="C51" t="s">
        <v>99</v>
      </c>
      <c r="D51" s="3" t="s">
        <v>189</v>
      </c>
      <c r="E51" t="s">
        <v>67</v>
      </c>
      <c r="F51" t="s">
        <v>370</v>
      </c>
      <c r="G51" s="3" t="s">
        <v>189</v>
      </c>
      <c r="H51">
        <v>99</v>
      </c>
      <c r="I51">
        <f t="shared" si="15"/>
        <v>93.5</v>
      </c>
      <c r="J51">
        <f t="shared" ref="J51:J55" si="17">H51*I51</f>
        <v>9256.5</v>
      </c>
      <c r="K51" t="s">
        <v>19</v>
      </c>
      <c r="L51" s="1">
        <v>42737</v>
      </c>
      <c r="M51" s="1">
        <v>43098</v>
      </c>
      <c r="N51" t="s">
        <v>20</v>
      </c>
      <c r="O51" t="s">
        <v>552</v>
      </c>
    </row>
    <row r="52" spans="1:15" x14ac:dyDescent="0.25">
      <c r="A52" t="s">
        <v>12</v>
      </c>
      <c r="B52" t="s">
        <v>184</v>
      </c>
      <c r="C52" t="s">
        <v>99</v>
      </c>
      <c r="D52" s="3" t="s">
        <v>190</v>
      </c>
      <c r="E52" t="s">
        <v>67</v>
      </c>
      <c r="F52" t="s">
        <v>370</v>
      </c>
      <c r="G52" s="3" t="s">
        <v>190</v>
      </c>
      <c r="H52">
        <v>16</v>
      </c>
      <c r="I52">
        <f t="shared" si="15"/>
        <v>93.5</v>
      </c>
      <c r="J52">
        <f t="shared" si="17"/>
        <v>1496</v>
      </c>
      <c r="K52" t="s">
        <v>19</v>
      </c>
      <c r="L52" s="1">
        <v>42737</v>
      </c>
      <c r="M52" s="1">
        <v>43098</v>
      </c>
      <c r="N52" t="s">
        <v>29</v>
      </c>
      <c r="O52" t="s">
        <v>522</v>
      </c>
    </row>
    <row r="53" spans="1:15" x14ac:dyDescent="0.25">
      <c r="A53" t="s">
        <v>12</v>
      </c>
      <c r="B53" t="s">
        <v>185</v>
      </c>
      <c r="C53" t="s">
        <v>99</v>
      </c>
      <c r="D53" s="3" t="s">
        <v>191</v>
      </c>
      <c r="E53" t="s">
        <v>67</v>
      </c>
      <c r="F53" t="s">
        <v>370</v>
      </c>
      <c r="G53" s="3" t="s">
        <v>191</v>
      </c>
      <c r="H53">
        <v>99</v>
      </c>
      <c r="I53">
        <f t="shared" si="15"/>
        <v>74.2</v>
      </c>
      <c r="J53">
        <f t="shared" si="17"/>
        <v>7345.8</v>
      </c>
      <c r="K53" t="s">
        <v>19</v>
      </c>
      <c r="L53" s="1">
        <v>42737</v>
      </c>
      <c r="M53" s="1">
        <v>43098</v>
      </c>
      <c r="N53" t="s">
        <v>165</v>
      </c>
      <c r="O53" t="s">
        <v>527</v>
      </c>
    </row>
    <row r="54" spans="1:15" x14ac:dyDescent="0.25">
      <c r="A54" t="s">
        <v>12</v>
      </c>
      <c r="B54" t="s">
        <v>186</v>
      </c>
      <c r="C54" t="s">
        <v>99</v>
      </c>
      <c r="D54" s="3" t="s">
        <v>192</v>
      </c>
      <c r="E54" t="s">
        <v>67</v>
      </c>
      <c r="F54" t="s">
        <v>370</v>
      </c>
      <c r="G54" s="3" t="s">
        <v>192</v>
      </c>
      <c r="H54">
        <v>77</v>
      </c>
      <c r="I54">
        <f t="shared" si="15"/>
        <v>74.2</v>
      </c>
      <c r="J54">
        <f t="shared" si="17"/>
        <v>5713.4000000000005</v>
      </c>
      <c r="K54" t="s">
        <v>19</v>
      </c>
      <c r="L54" s="1">
        <v>42737</v>
      </c>
      <c r="M54" s="1">
        <v>43098</v>
      </c>
      <c r="N54" t="s">
        <v>166</v>
      </c>
      <c r="O54" t="s">
        <v>533</v>
      </c>
    </row>
    <row r="55" spans="1:15" x14ac:dyDescent="0.25">
      <c r="A55" t="s">
        <v>12</v>
      </c>
      <c r="B55" t="s">
        <v>187</v>
      </c>
      <c r="C55" t="s">
        <v>99</v>
      </c>
      <c r="D55" s="3" t="s">
        <v>193</v>
      </c>
      <c r="E55" t="s">
        <v>67</v>
      </c>
      <c r="F55" t="s">
        <v>370</v>
      </c>
      <c r="G55" s="3" t="s">
        <v>193</v>
      </c>
      <c r="H55">
        <v>381</v>
      </c>
      <c r="I55">
        <f t="shared" si="15"/>
        <v>74.2</v>
      </c>
      <c r="J55">
        <f t="shared" si="17"/>
        <v>28270.2</v>
      </c>
      <c r="K55" t="s">
        <v>19</v>
      </c>
      <c r="L55" s="1">
        <v>42737</v>
      </c>
      <c r="M55" s="1">
        <v>43098</v>
      </c>
      <c r="N55" t="s">
        <v>167</v>
      </c>
      <c r="O55" t="s">
        <v>541</v>
      </c>
    </row>
    <row r="56" spans="1:15" x14ac:dyDescent="0.25">
      <c r="A56" t="s">
        <v>12</v>
      </c>
      <c r="B56" t="s">
        <v>100</v>
      </c>
      <c r="C56" t="s">
        <v>93</v>
      </c>
      <c r="D56" s="3" t="s">
        <v>105</v>
      </c>
      <c r="E56" t="s">
        <v>47</v>
      </c>
      <c r="F56" t="s">
        <v>371</v>
      </c>
      <c r="G56" s="3" t="s">
        <v>37</v>
      </c>
      <c r="H56">
        <f>SUMIF(C:C,B56,H:H)</f>
        <v>311</v>
      </c>
      <c r="I56">
        <v>0</v>
      </c>
      <c r="J56">
        <f>SUMIF(C:C,B56,J:J)</f>
        <v>28817.999999999996</v>
      </c>
      <c r="K56" t="s">
        <v>360</v>
      </c>
      <c r="L56" s="1">
        <v>42737</v>
      </c>
      <c r="M56" s="1">
        <v>43098</v>
      </c>
      <c r="O56" t="s">
        <v>417</v>
      </c>
    </row>
    <row r="57" spans="1:15" x14ac:dyDescent="0.25">
      <c r="A57" t="s">
        <v>12</v>
      </c>
      <c r="B57" t="s">
        <v>194</v>
      </c>
      <c r="C57" t="s">
        <v>100</v>
      </c>
      <c r="D57" s="3" t="s">
        <v>200</v>
      </c>
      <c r="E57" t="s">
        <v>67</v>
      </c>
      <c r="F57" t="s">
        <v>371</v>
      </c>
      <c r="G57" s="3" t="s">
        <v>200</v>
      </c>
      <c r="H57">
        <v>80</v>
      </c>
      <c r="I57">
        <f t="shared" ref="I57:I62" si="18">SUMIF(USKURZZS,N57,USRATES)</f>
        <v>134.875</v>
      </c>
      <c r="J57">
        <f t="shared" ref="J57" si="19">H57*I57</f>
        <v>10790</v>
      </c>
      <c r="K57" t="s">
        <v>19</v>
      </c>
      <c r="L57" s="1">
        <v>42737</v>
      </c>
      <c r="M57" s="1">
        <v>43098</v>
      </c>
      <c r="N57" t="s">
        <v>27</v>
      </c>
      <c r="O57" t="s">
        <v>542</v>
      </c>
    </row>
    <row r="58" spans="1:15" x14ac:dyDescent="0.25">
      <c r="A58" t="s">
        <v>12</v>
      </c>
      <c r="B58" t="s">
        <v>195</v>
      </c>
      <c r="C58" t="s">
        <v>100</v>
      </c>
      <c r="D58" s="3" t="s">
        <v>201</v>
      </c>
      <c r="E58" t="s">
        <v>67</v>
      </c>
      <c r="F58" t="s">
        <v>371</v>
      </c>
      <c r="G58" s="3" t="s">
        <v>201</v>
      </c>
      <c r="H58">
        <v>40</v>
      </c>
      <c r="I58">
        <f t="shared" si="18"/>
        <v>93.5</v>
      </c>
      <c r="J58">
        <f t="shared" ref="J58:J63" si="20">H58*I58</f>
        <v>3740</v>
      </c>
      <c r="K58" t="s">
        <v>19</v>
      </c>
      <c r="L58" s="1">
        <v>42737</v>
      </c>
      <c r="M58" s="1">
        <v>43098</v>
      </c>
      <c r="N58" t="s">
        <v>20</v>
      </c>
      <c r="O58" t="s">
        <v>543</v>
      </c>
    </row>
    <row r="59" spans="1:15" x14ac:dyDescent="0.25">
      <c r="A59" t="s">
        <v>12</v>
      </c>
      <c r="B59" t="s">
        <v>196</v>
      </c>
      <c r="C59" t="s">
        <v>100</v>
      </c>
      <c r="D59" s="3" t="s">
        <v>202</v>
      </c>
      <c r="E59" t="s">
        <v>67</v>
      </c>
      <c r="F59" t="s">
        <v>371</v>
      </c>
      <c r="G59" s="3" t="s">
        <v>202</v>
      </c>
      <c r="H59">
        <v>6</v>
      </c>
      <c r="I59">
        <f t="shared" si="18"/>
        <v>93.5</v>
      </c>
      <c r="J59">
        <f t="shared" si="20"/>
        <v>561</v>
      </c>
      <c r="K59" t="s">
        <v>19</v>
      </c>
      <c r="L59" s="1">
        <v>42737</v>
      </c>
      <c r="M59" s="1">
        <v>43098</v>
      </c>
      <c r="N59" t="s">
        <v>29</v>
      </c>
      <c r="O59" t="s">
        <v>524</v>
      </c>
    </row>
    <row r="60" spans="1:15" x14ac:dyDescent="0.25">
      <c r="A60" t="s">
        <v>12</v>
      </c>
      <c r="B60" t="s">
        <v>197</v>
      </c>
      <c r="C60" t="s">
        <v>100</v>
      </c>
      <c r="D60" s="3" t="s">
        <v>203</v>
      </c>
      <c r="E60" t="s">
        <v>67</v>
      </c>
      <c r="F60" t="s">
        <v>371</v>
      </c>
      <c r="G60" s="3" t="s">
        <v>203</v>
      </c>
      <c r="H60">
        <v>43</v>
      </c>
      <c r="I60">
        <f t="shared" si="18"/>
        <v>74.2</v>
      </c>
      <c r="J60">
        <f t="shared" si="20"/>
        <v>3190.6</v>
      </c>
      <c r="K60" t="s">
        <v>19</v>
      </c>
      <c r="L60" s="1">
        <v>42737</v>
      </c>
      <c r="M60" s="1">
        <v>43098</v>
      </c>
      <c r="N60" t="s">
        <v>165</v>
      </c>
      <c r="O60" t="s">
        <v>527</v>
      </c>
    </row>
    <row r="61" spans="1:15" x14ac:dyDescent="0.25">
      <c r="A61" t="s">
        <v>12</v>
      </c>
      <c r="B61" t="s">
        <v>198</v>
      </c>
      <c r="C61" t="s">
        <v>100</v>
      </c>
      <c r="D61" s="3" t="s">
        <v>204</v>
      </c>
      <c r="E61" t="s">
        <v>67</v>
      </c>
      <c r="F61" t="s">
        <v>371</v>
      </c>
      <c r="G61" s="3" t="s">
        <v>204</v>
      </c>
      <c r="H61">
        <v>43</v>
      </c>
      <c r="I61">
        <f t="shared" si="18"/>
        <v>74.2</v>
      </c>
      <c r="J61">
        <f t="shared" si="20"/>
        <v>3190.6</v>
      </c>
      <c r="K61" t="s">
        <v>19</v>
      </c>
      <c r="L61" s="1">
        <v>42737</v>
      </c>
      <c r="M61" s="1">
        <v>43098</v>
      </c>
      <c r="N61" t="s">
        <v>166</v>
      </c>
      <c r="O61" t="s">
        <v>538</v>
      </c>
    </row>
    <row r="62" spans="1:15" x14ac:dyDescent="0.25">
      <c r="A62" t="s">
        <v>12</v>
      </c>
      <c r="B62" t="s">
        <v>199</v>
      </c>
      <c r="C62" t="s">
        <v>100</v>
      </c>
      <c r="D62" s="3" t="s">
        <v>205</v>
      </c>
      <c r="E62" t="s">
        <v>67</v>
      </c>
      <c r="F62" t="s">
        <v>371</v>
      </c>
      <c r="G62" s="3" t="s">
        <v>205</v>
      </c>
      <c r="H62">
        <v>99</v>
      </c>
      <c r="I62">
        <f t="shared" si="18"/>
        <v>74.2</v>
      </c>
      <c r="J62">
        <f t="shared" si="20"/>
        <v>7345.8</v>
      </c>
      <c r="K62" t="s">
        <v>19</v>
      </c>
      <c r="L62" s="1">
        <v>42737</v>
      </c>
      <c r="M62" s="1">
        <v>43098</v>
      </c>
      <c r="N62" t="s">
        <v>167</v>
      </c>
      <c r="O62" t="s">
        <v>542</v>
      </c>
    </row>
    <row r="63" spans="1:15" x14ac:dyDescent="0.25">
      <c r="A63" t="s">
        <v>12</v>
      </c>
      <c r="B63" t="s">
        <v>507</v>
      </c>
      <c r="C63" t="s">
        <v>100</v>
      </c>
      <c r="D63" s="3" t="s">
        <v>508</v>
      </c>
      <c r="E63" t="s">
        <v>67</v>
      </c>
      <c r="F63" t="s">
        <v>371</v>
      </c>
      <c r="G63" s="3" t="s">
        <v>508</v>
      </c>
      <c r="H63">
        <v>0</v>
      </c>
      <c r="I63">
        <f t="shared" ref="I63" si="21">SUMIF(USKURZZS,N63,USRATES)</f>
        <v>62.3</v>
      </c>
      <c r="J63">
        <f t="shared" si="20"/>
        <v>0</v>
      </c>
      <c r="K63" t="s">
        <v>19</v>
      </c>
      <c r="L63" s="1">
        <v>42737</v>
      </c>
      <c r="M63" s="1">
        <v>43098</v>
      </c>
      <c r="N63" t="s">
        <v>25</v>
      </c>
      <c r="O63" t="s">
        <v>579</v>
      </c>
    </row>
    <row r="64" spans="1:15" x14ac:dyDescent="0.25">
      <c r="A64" t="s">
        <v>12</v>
      </c>
      <c r="B64" t="s">
        <v>101</v>
      </c>
      <c r="C64" t="s">
        <v>93</v>
      </c>
      <c r="D64" s="3" t="s">
        <v>106</v>
      </c>
      <c r="E64" t="s">
        <v>47</v>
      </c>
      <c r="F64" t="s">
        <v>372</v>
      </c>
      <c r="G64" s="3" t="s">
        <v>106</v>
      </c>
      <c r="H64">
        <f>SUMIF(C:C,B64,H:H)</f>
        <v>135</v>
      </c>
      <c r="I64">
        <v>0</v>
      </c>
      <c r="J64">
        <f>SUMIF(C:C,B64,J:J)</f>
        <v>12101.4</v>
      </c>
      <c r="K64" t="s">
        <v>360</v>
      </c>
      <c r="L64" s="1">
        <v>42737</v>
      </c>
      <c r="M64" s="1">
        <v>43098</v>
      </c>
      <c r="O64" t="s">
        <v>420</v>
      </c>
    </row>
    <row r="65" spans="1:15" x14ac:dyDescent="0.25">
      <c r="A65" t="s">
        <v>12</v>
      </c>
      <c r="B65" t="s">
        <v>206</v>
      </c>
      <c r="C65" t="s">
        <v>101</v>
      </c>
      <c r="D65" s="3" t="s">
        <v>210</v>
      </c>
      <c r="E65" t="s">
        <v>67</v>
      </c>
      <c r="F65" t="s">
        <v>372</v>
      </c>
      <c r="G65" s="3" t="s">
        <v>210</v>
      </c>
      <c r="H65">
        <v>67</v>
      </c>
      <c r="I65">
        <f>SUMIF(USKURZZS,N65,USRATES)</f>
        <v>93.5</v>
      </c>
      <c r="J65">
        <f t="shared" ref="J65" si="22">H65*I65</f>
        <v>6264.5</v>
      </c>
      <c r="K65" t="s">
        <v>19</v>
      </c>
      <c r="L65" s="1">
        <v>42737</v>
      </c>
      <c r="M65" s="1">
        <v>43098</v>
      </c>
      <c r="N65" t="s">
        <v>20</v>
      </c>
      <c r="O65" t="s">
        <v>553</v>
      </c>
    </row>
    <row r="66" spans="1:15" x14ac:dyDescent="0.25">
      <c r="A66" t="s">
        <v>12</v>
      </c>
      <c r="B66" t="s">
        <v>207</v>
      </c>
      <c r="C66" t="s">
        <v>101</v>
      </c>
      <c r="D66" s="3" t="s">
        <v>211</v>
      </c>
      <c r="E66" t="s">
        <v>67</v>
      </c>
      <c r="F66" t="s">
        <v>372</v>
      </c>
      <c r="G66" s="3" t="s">
        <v>211</v>
      </c>
      <c r="H66">
        <v>3</v>
      </c>
      <c r="I66">
        <f>SUMIF(USKURZZS,N66,USRATES)</f>
        <v>93.5</v>
      </c>
      <c r="J66">
        <f t="shared" ref="J66:J68" si="23">H66*I66</f>
        <v>280.5</v>
      </c>
      <c r="K66" t="s">
        <v>19</v>
      </c>
      <c r="L66" s="1">
        <v>42737</v>
      </c>
      <c r="M66" s="1">
        <v>43098</v>
      </c>
      <c r="N66" t="s">
        <v>29</v>
      </c>
      <c r="O66" t="s">
        <v>522</v>
      </c>
    </row>
    <row r="67" spans="1:15" x14ac:dyDescent="0.25">
      <c r="A67" t="s">
        <v>12</v>
      </c>
      <c r="B67" t="s">
        <v>208</v>
      </c>
      <c r="C67" t="s">
        <v>101</v>
      </c>
      <c r="D67" s="3" t="s">
        <v>212</v>
      </c>
      <c r="E67" t="s">
        <v>67</v>
      </c>
      <c r="F67" t="s">
        <v>372</v>
      </c>
      <c r="G67" s="3" t="s">
        <v>212</v>
      </c>
      <c r="H67">
        <v>38</v>
      </c>
      <c r="I67">
        <f>SUMIF(USKURZZS,N67,USRATES)</f>
        <v>93.5</v>
      </c>
      <c r="J67">
        <f t="shared" si="23"/>
        <v>3553</v>
      </c>
      <c r="K67" t="s">
        <v>19</v>
      </c>
      <c r="L67" s="1">
        <v>42737</v>
      </c>
      <c r="M67" s="1">
        <v>43098</v>
      </c>
      <c r="N67" t="s">
        <v>124</v>
      </c>
      <c r="O67" t="s">
        <v>560</v>
      </c>
    </row>
    <row r="68" spans="1:15" x14ac:dyDescent="0.25">
      <c r="A68" t="s">
        <v>12</v>
      </c>
      <c r="B68" t="s">
        <v>209</v>
      </c>
      <c r="C68" t="s">
        <v>101</v>
      </c>
      <c r="D68" s="3" t="s">
        <v>213</v>
      </c>
      <c r="E68" t="s">
        <v>67</v>
      </c>
      <c r="F68" t="s">
        <v>372</v>
      </c>
      <c r="G68" s="3" t="s">
        <v>213</v>
      </c>
      <c r="H68">
        <v>27</v>
      </c>
      <c r="I68">
        <f>SUMIF(USKURZZS,N68,USRATES)</f>
        <v>74.2</v>
      </c>
      <c r="J68">
        <f t="shared" si="23"/>
        <v>2003.4</v>
      </c>
      <c r="K68" t="s">
        <v>19</v>
      </c>
      <c r="L68" s="1">
        <v>42737</v>
      </c>
      <c r="M68" s="1">
        <v>43098</v>
      </c>
      <c r="N68" t="s">
        <v>167</v>
      </c>
      <c r="O68" t="s">
        <v>525</v>
      </c>
    </row>
    <row r="69" spans="1:15" x14ac:dyDescent="0.25">
      <c r="A69" t="s">
        <v>12</v>
      </c>
      <c r="B69" t="s">
        <v>509</v>
      </c>
      <c r="C69" t="s">
        <v>101</v>
      </c>
      <c r="D69" s="3" t="s">
        <v>510</v>
      </c>
      <c r="E69" t="s">
        <v>67</v>
      </c>
      <c r="F69" t="s">
        <v>372</v>
      </c>
      <c r="G69" s="3" t="s">
        <v>510</v>
      </c>
      <c r="H69">
        <v>0</v>
      </c>
      <c r="I69">
        <f>SUMIF(USKURZZS,N69,USRATES)</f>
        <v>74.2</v>
      </c>
      <c r="J69">
        <f t="shared" ref="J69" si="24">H69*I69</f>
        <v>0</v>
      </c>
      <c r="K69" t="s">
        <v>19</v>
      </c>
      <c r="L69" s="1">
        <v>42737</v>
      </c>
      <c r="M69" s="1">
        <v>43098</v>
      </c>
      <c r="N69" t="s">
        <v>165</v>
      </c>
      <c r="O69" t="s">
        <v>527</v>
      </c>
    </row>
    <row r="70" spans="1:15" ht="47.25" x14ac:dyDescent="0.25">
      <c r="A70" t="s">
        <v>12</v>
      </c>
      <c r="B70" t="s">
        <v>102</v>
      </c>
      <c r="C70" t="s">
        <v>93</v>
      </c>
      <c r="D70" s="3" t="s">
        <v>107</v>
      </c>
      <c r="E70" t="s">
        <v>47</v>
      </c>
      <c r="F70" t="s">
        <v>373</v>
      </c>
      <c r="G70" s="3" t="s">
        <v>38</v>
      </c>
      <c r="H70">
        <f>SUMIF(C:C,B70,H:H)</f>
        <v>58</v>
      </c>
      <c r="I70">
        <v>0</v>
      </c>
      <c r="J70">
        <f>SUMIF(C:C,B70,J:J)</f>
        <v>5947.2499999999991</v>
      </c>
      <c r="K70" t="s">
        <v>360</v>
      </c>
      <c r="L70" s="1">
        <v>42737</v>
      </c>
      <c r="M70" s="1">
        <v>43098</v>
      </c>
      <c r="O70" t="s">
        <v>421</v>
      </c>
    </row>
    <row r="71" spans="1:15" x14ac:dyDescent="0.25">
      <c r="A71" t="s">
        <v>12</v>
      </c>
      <c r="B71" t="s">
        <v>430</v>
      </c>
      <c r="C71" t="s">
        <v>102</v>
      </c>
      <c r="D71" s="3" t="s">
        <v>214</v>
      </c>
      <c r="E71" t="s">
        <v>67</v>
      </c>
      <c r="F71" t="s">
        <v>373</v>
      </c>
      <c r="G71" s="3" t="s">
        <v>214</v>
      </c>
      <c r="H71">
        <v>22</v>
      </c>
      <c r="I71">
        <f t="shared" ref="I71:I76" si="25">SUMIF(USKURZZS,N71,USRATES)</f>
        <v>134.875</v>
      </c>
      <c r="J71">
        <f t="shared" ref="J71" si="26">H71*I71</f>
        <v>2967.25</v>
      </c>
      <c r="K71" t="s">
        <v>19</v>
      </c>
      <c r="L71" s="1">
        <v>42737</v>
      </c>
      <c r="M71" s="1">
        <v>43098</v>
      </c>
      <c r="N71" t="s">
        <v>27</v>
      </c>
      <c r="O71" t="s">
        <v>545</v>
      </c>
    </row>
    <row r="72" spans="1:15" x14ac:dyDescent="0.25">
      <c r="A72" t="s">
        <v>12</v>
      </c>
      <c r="B72" t="s">
        <v>431</v>
      </c>
      <c r="C72" t="s">
        <v>102</v>
      </c>
      <c r="D72" s="3" t="s">
        <v>215</v>
      </c>
      <c r="E72" t="s">
        <v>67</v>
      </c>
      <c r="F72" t="s">
        <v>373</v>
      </c>
      <c r="G72" s="3" t="s">
        <v>215</v>
      </c>
      <c r="H72">
        <v>14</v>
      </c>
      <c r="I72">
        <f t="shared" si="25"/>
        <v>93.5</v>
      </c>
      <c r="J72">
        <f t="shared" ref="J72:J76" si="27">H72*I72</f>
        <v>1309</v>
      </c>
      <c r="K72" t="s">
        <v>19</v>
      </c>
      <c r="L72" s="1">
        <v>42737</v>
      </c>
      <c r="M72" s="1">
        <v>43098</v>
      </c>
      <c r="N72" t="s">
        <v>20</v>
      </c>
      <c r="O72" t="s">
        <v>525</v>
      </c>
    </row>
    <row r="73" spans="1:15" x14ac:dyDescent="0.25">
      <c r="A73" t="s">
        <v>12</v>
      </c>
      <c r="B73" t="s">
        <v>432</v>
      </c>
      <c r="C73" t="s">
        <v>102</v>
      </c>
      <c r="D73" s="3" t="s">
        <v>216</v>
      </c>
      <c r="E73" t="s">
        <v>67</v>
      </c>
      <c r="F73" t="s">
        <v>373</v>
      </c>
      <c r="G73" s="3" t="s">
        <v>216</v>
      </c>
      <c r="H73">
        <v>2</v>
      </c>
      <c r="I73">
        <f t="shared" si="25"/>
        <v>93.5</v>
      </c>
      <c r="J73">
        <f t="shared" si="27"/>
        <v>187</v>
      </c>
      <c r="K73" t="s">
        <v>19</v>
      </c>
      <c r="L73" s="1">
        <v>42737</v>
      </c>
      <c r="M73" s="1">
        <v>43098</v>
      </c>
      <c r="N73" t="s">
        <v>29</v>
      </c>
      <c r="O73" t="s">
        <v>522</v>
      </c>
    </row>
    <row r="74" spans="1:15" x14ac:dyDescent="0.25">
      <c r="A74" t="s">
        <v>12</v>
      </c>
      <c r="B74" t="s">
        <v>433</v>
      </c>
      <c r="C74" t="s">
        <v>102</v>
      </c>
      <c r="D74" s="3" t="s">
        <v>217</v>
      </c>
      <c r="E74" t="s">
        <v>67</v>
      </c>
      <c r="F74" t="s">
        <v>373</v>
      </c>
      <c r="G74" s="3" t="s">
        <v>217</v>
      </c>
      <c r="H74">
        <v>7</v>
      </c>
      <c r="I74">
        <f t="shared" si="25"/>
        <v>74.2</v>
      </c>
      <c r="J74">
        <f t="shared" si="27"/>
        <v>519.4</v>
      </c>
      <c r="K74" t="s">
        <v>19</v>
      </c>
      <c r="L74" s="1">
        <v>42737</v>
      </c>
      <c r="M74" s="1">
        <v>43098</v>
      </c>
      <c r="N74" t="s">
        <v>165</v>
      </c>
      <c r="O74" t="s">
        <v>527</v>
      </c>
    </row>
    <row r="75" spans="1:15" x14ac:dyDescent="0.25">
      <c r="A75" t="s">
        <v>12</v>
      </c>
      <c r="B75" t="s">
        <v>434</v>
      </c>
      <c r="C75" t="s">
        <v>102</v>
      </c>
      <c r="D75" s="3" t="s">
        <v>218</v>
      </c>
      <c r="E75" t="s">
        <v>67</v>
      </c>
      <c r="F75" t="s">
        <v>373</v>
      </c>
      <c r="G75" s="3" t="s">
        <v>218</v>
      </c>
      <c r="H75">
        <v>7</v>
      </c>
      <c r="I75">
        <f t="shared" si="25"/>
        <v>74.2</v>
      </c>
      <c r="J75">
        <f t="shared" si="27"/>
        <v>519.4</v>
      </c>
      <c r="K75" t="s">
        <v>19</v>
      </c>
      <c r="L75" s="1">
        <v>42737</v>
      </c>
      <c r="M75" s="1">
        <v>43098</v>
      </c>
      <c r="N75" t="s">
        <v>166</v>
      </c>
      <c r="O75" t="s">
        <v>534</v>
      </c>
    </row>
    <row r="76" spans="1:15" x14ac:dyDescent="0.25">
      <c r="A76" t="s">
        <v>12</v>
      </c>
      <c r="B76" t="s">
        <v>435</v>
      </c>
      <c r="C76" t="s">
        <v>102</v>
      </c>
      <c r="D76" s="3" t="s">
        <v>219</v>
      </c>
      <c r="E76" t="s">
        <v>67</v>
      </c>
      <c r="F76" t="s">
        <v>373</v>
      </c>
      <c r="G76" s="3" t="s">
        <v>219</v>
      </c>
      <c r="H76">
        <v>6</v>
      </c>
      <c r="I76">
        <f t="shared" si="25"/>
        <v>74.2</v>
      </c>
      <c r="J76">
        <f t="shared" si="27"/>
        <v>445.20000000000005</v>
      </c>
      <c r="K76" t="s">
        <v>19</v>
      </c>
      <c r="L76" s="1">
        <v>42737</v>
      </c>
      <c r="M76" s="1">
        <v>43098</v>
      </c>
      <c r="N76" t="s">
        <v>167</v>
      </c>
      <c r="O76" t="s">
        <v>525</v>
      </c>
    </row>
    <row r="77" spans="1:15" ht="173.25" x14ac:dyDescent="0.25">
      <c r="A77" t="s">
        <v>12</v>
      </c>
      <c r="B77" t="s">
        <v>103</v>
      </c>
      <c r="C77" t="s">
        <v>93</v>
      </c>
      <c r="D77" s="3" t="s">
        <v>108</v>
      </c>
      <c r="E77" t="s">
        <v>47</v>
      </c>
      <c r="F77" t="s">
        <v>374</v>
      </c>
      <c r="G77" s="3" t="s">
        <v>108</v>
      </c>
      <c r="H77">
        <f>SUMIF(C:C,B77,H:H)</f>
        <v>110</v>
      </c>
      <c r="I77">
        <v>0</v>
      </c>
      <c r="J77">
        <f>SUMIF(C:C,B77,J:J)</f>
        <v>9838.7000000000007</v>
      </c>
      <c r="K77" t="s">
        <v>360</v>
      </c>
      <c r="L77" s="1">
        <v>42737</v>
      </c>
      <c r="M77" s="1">
        <v>43098</v>
      </c>
      <c r="O77" s="3" t="s">
        <v>427</v>
      </c>
    </row>
    <row r="78" spans="1:15" x14ac:dyDescent="0.25">
      <c r="A78" t="s">
        <v>12</v>
      </c>
      <c r="B78" t="s">
        <v>220</v>
      </c>
      <c r="C78" t="s">
        <v>103</v>
      </c>
      <c r="D78" s="3" t="s">
        <v>226</v>
      </c>
      <c r="E78" t="s">
        <v>67</v>
      </c>
      <c r="F78" t="s">
        <v>374</v>
      </c>
      <c r="G78" s="3" t="s">
        <v>226</v>
      </c>
      <c r="H78">
        <v>20</v>
      </c>
      <c r="I78">
        <f t="shared" ref="I78:I85" si="28">SUMIF(USKURZZS,N78,USRATES)</f>
        <v>134.875</v>
      </c>
      <c r="J78">
        <f t="shared" ref="J78" si="29">H78*I78</f>
        <v>2697.5</v>
      </c>
      <c r="K78" t="s">
        <v>19</v>
      </c>
      <c r="L78" s="1">
        <v>42737</v>
      </c>
      <c r="M78" s="1">
        <v>43098</v>
      </c>
      <c r="N78" t="s">
        <v>27</v>
      </c>
      <c r="O78" t="s">
        <v>524</v>
      </c>
    </row>
    <row r="79" spans="1:15" x14ac:dyDescent="0.25">
      <c r="A79" t="s">
        <v>12</v>
      </c>
      <c r="B79" t="s">
        <v>221</v>
      </c>
      <c r="C79" t="s">
        <v>103</v>
      </c>
      <c r="D79" s="3" t="s">
        <v>227</v>
      </c>
      <c r="E79" t="s">
        <v>67</v>
      </c>
      <c r="F79" t="s">
        <v>374</v>
      </c>
      <c r="G79" s="3" t="s">
        <v>227</v>
      </c>
      <c r="H79">
        <v>21</v>
      </c>
      <c r="I79">
        <f t="shared" si="28"/>
        <v>93.5</v>
      </c>
      <c r="J79">
        <f t="shared" ref="J79:J85" si="30">H79*I79</f>
        <v>1963.5</v>
      </c>
      <c r="K79" t="s">
        <v>19</v>
      </c>
      <c r="L79" s="1">
        <v>42737</v>
      </c>
      <c r="M79" s="1">
        <v>43098</v>
      </c>
      <c r="N79" t="s">
        <v>20</v>
      </c>
      <c r="O79" t="s">
        <v>554</v>
      </c>
    </row>
    <row r="80" spans="1:15" x14ac:dyDescent="0.25">
      <c r="A80" t="s">
        <v>12</v>
      </c>
      <c r="B80" t="s">
        <v>222</v>
      </c>
      <c r="C80" t="s">
        <v>103</v>
      </c>
      <c r="D80" s="3" t="s">
        <v>228</v>
      </c>
      <c r="E80" t="s">
        <v>67</v>
      </c>
      <c r="F80" t="s">
        <v>374</v>
      </c>
      <c r="G80" s="3" t="s">
        <v>228</v>
      </c>
      <c r="H80">
        <v>3</v>
      </c>
      <c r="I80">
        <f t="shared" si="28"/>
        <v>93.5</v>
      </c>
      <c r="J80">
        <f t="shared" si="30"/>
        <v>280.5</v>
      </c>
      <c r="K80" t="s">
        <v>19</v>
      </c>
      <c r="L80" s="1">
        <v>42737</v>
      </c>
      <c r="M80" s="1">
        <v>43098</v>
      </c>
      <c r="N80" t="s">
        <v>29</v>
      </c>
      <c r="O80" t="s">
        <v>522</v>
      </c>
    </row>
    <row r="81" spans="1:15" x14ac:dyDescent="0.25">
      <c r="A81" t="s">
        <v>12</v>
      </c>
      <c r="B81" t="s">
        <v>223</v>
      </c>
      <c r="C81" t="s">
        <v>103</v>
      </c>
      <c r="D81" s="3" t="s">
        <v>229</v>
      </c>
      <c r="E81" t="s">
        <v>67</v>
      </c>
      <c r="F81" t="s">
        <v>374</v>
      </c>
      <c r="G81" s="3" t="s">
        <v>229</v>
      </c>
      <c r="H81">
        <v>13</v>
      </c>
      <c r="I81">
        <f t="shared" si="28"/>
        <v>74.2</v>
      </c>
      <c r="J81">
        <f t="shared" si="30"/>
        <v>964.6</v>
      </c>
      <c r="K81" t="s">
        <v>19</v>
      </c>
      <c r="L81" s="1">
        <v>42737</v>
      </c>
      <c r="M81" s="1">
        <v>43098</v>
      </c>
      <c r="N81" t="s">
        <v>165</v>
      </c>
      <c r="O81" t="s">
        <v>527</v>
      </c>
    </row>
    <row r="82" spans="1:15" x14ac:dyDescent="0.25">
      <c r="A82" t="s">
        <v>12</v>
      </c>
      <c r="B82" t="s">
        <v>224</v>
      </c>
      <c r="C82" t="s">
        <v>103</v>
      </c>
      <c r="D82" s="3" t="s">
        <v>230</v>
      </c>
      <c r="E82" t="s">
        <v>67</v>
      </c>
      <c r="F82" t="s">
        <v>374</v>
      </c>
      <c r="G82" s="3" t="s">
        <v>230</v>
      </c>
      <c r="H82">
        <v>13</v>
      </c>
      <c r="I82">
        <f t="shared" si="28"/>
        <v>74.2</v>
      </c>
      <c r="J82">
        <f t="shared" si="30"/>
        <v>964.6</v>
      </c>
      <c r="K82" t="s">
        <v>19</v>
      </c>
      <c r="L82" s="1">
        <v>42737</v>
      </c>
      <c r="M82" s="1">
        <v>43098</v>
      </c>
      <c r="N82" t="s">
        <v>166</v>
      </c>
      <c r="O82" t="s">
        <v>530</v>
      </c>
    </row>
    <row r="83" spans="1:15" x14ac:dyDescent="0.25">
      <c r="A83" t="s">
        <v>12</v>
      </c>
      <c r="B83" t="s">
        <v>225</v>
      </c>
      <c r="C83" t="s">
        <v>103</v>
      </c>
      <c r="D83" s="3" t="s">
        <v>231</v>
      </c>
      <c r="E83" t="s">
        <v>67</v>
      </c>
      <c r="F83" t="s">
        <v>374</v>
      </c>
      <c r="G83" s="3" t="s">
        <v>231</v>
      </c>
      <c r="H83">
        <v>40</v>
      </c>
      <c r="I83">
        <f t="shared" si="28"/>
        <v>74.2</v>
      </c>
      <c r="J83">
        <f t="shared" si="30"/>
        <v>2968</v>
      </c>
      <c r="K83" t="s">
        <v>19</v>
      </c>
      <c r="L83" s="1">
        <v>42737</v>
      </c>
      <c r="M83" s="1">
        <v>43098</v>
      </c>
      <c r="N83" t="s">
        <v>167</v>
      </c>
      <c r="O83" t="s">
        <v>524</v>
      </c>
    </row>
    <row r="84" spans="1:15" ht="31.5" x14ac:dyDescent="0.25">
      <c r="A84" t="s">
        <v>12</v>
      </c>
      <c r="B84" t="s">
        <v>406</v>
      </c>
      <c r="C84" t="s">
        <v>93</v>
      </c>
      <c r="D84" s="3" t="s">
        <v>407</v>
      </c>
      <c r="E84" t="s">
        <v>47</v>
      </c>
      <c r="F84" t="s">
        <v>408</v>
      </c>
      <c r="G84" s="3" t="s">
        <v>409</v>
      </c>
      <c r="H84">
        <v>0</v>
      </c>
      <c r="I84">
        <v>0</v>
      </c>
      <c r="J84">
        <v>0</v>
      </c>
      <c r="K84" t="s">
        <v>360</v>
      </c>
      <c r="L84" s="1">
        <v>42737</v>
      </c>
      <c r="M84" s="1">
        <v>42766</v>
      </c>
      <c r="O84" t="s">
        <v>362</v>
      </c>
    </row>
    <row r="85" spans="1:15" x14ac:dyDescent="0.25">
      <c r="A85" t="s">
        <v>12</v>
      </c>
      <c r="B85" t="s">
        <v>511</v>
      </c>
      <c r="C85" t="s">
        <v>406</v>
      </c>
      <c r="D85" s="3" t="s">
        <v>512</v>
      </c>
      <c r="E85" t="s">
        <v>67</v>
      </c>
      <c r="F85" t="s">
        <v>408</v>
      </c>
      <c r="G85" s="3" t="s">
        <v>513</v>
      </c>
      <c r="H85">
        <v>0</v>
      </c>
      <c r="I85">
        <f t="shared" si="28"/>
        <v>74.2</v>
      </c>
      <c r="J85">
        <f t="shared" si="30"/>
        <v>0</v>
      </c>
      <c r="K85" t="s">
        <v>410</v>
      </c>
      <c r="L85" s="1">
        <v>42737</v>
      </c>
      <c r="M85" s="1">
        <v>42766</v>
      </c>
      <c r="N85" t="s">
        <v>167</v>
      </c>
      <c r="O85" t="s">
        <v>594</v>
      </c>
    </row>
    <row r="86" spans="1:15" x14ac:dyDescent="0.25">
      <c r="A86" t="s">
        <v>12</v>
      </c>
      <c r="B86" t="s">
        <v>109</v>
      </c>
      <c r="C86" t="s">
        <v>13</v>
      </c>
      <c r="D86" s="3" t="s">
        <v>117</v>
      </c>
      <c r="E86" t="s">
        <v>24</v>
      </c>
      <c r="F86" t="s">
        <v>375</v>
      </c>
      <c r="H86">
        <f>SUMIF(C:C,B86,H:H)</f>
        <v>1195</v>
      </c>
      <c r="I86">
        <v>0</v>
      </c>
      <c r="J86">
        <f>SUMIF(C:C,B86,J:J)</f>
        <v>106277.625</v>
      </c>
      <c r="K86" t="s">
        <v>360</v>
      </c>
      <c r="L86" s="1">
        <v>42767</v>
      </c>
      <c r="M86" s="1">
        <v>43098</v>
      </c>
      <c r="O86" t="s">
        <v>362</v>
      </c>
    </row>
    <row r="87" spans="1:15" ht="31.5" x14ac:dyDescent="0.25">
      <c r="A87" t="s">
        <v>12</v>
      </c>
      <c r="B87" t="s">
        <v>110</v>
      </c>
      <c r="C87" t="s">
        <v>109</v>
      </c>
      <c r="D87" s="3" t="s">
        <v>411</v>
      </c>
      <c r="E87" t="s">
        <v>47</v>
      </c>
      <c r="F87" t="s">
        <v>358</v>
      </c>
      <c r="G87" s="3" t="s">
        <v>39</v>
      </c>
      <c r="H87">
        <f>SUMIF(C:C,B87,H:H)</f>
        <v>820</v>
      </c>
      <c r="I87">
        <v>0</v>
      </c>
      <c r="J87">
        <f>SUMIF(C:C,B87,J:J)</f>
        <v>73168.600000000006</v>
      </c>
      <c r="K87" t="s">
        <v>360</v>
      </c>
      <c r="L87" s="1">
        <v>42767</v>
      </c>
      <c r="M87" s="1">
        <v>43098</v>
      </c>
      <c r="O87" t="s">
        <v>412</v>
      </c>
    </row>
    <row r="88" spans="1:15" x14ac:dyDescent="0.25">
      <c r="A88" t="s">
        <v>12</v>
      </c>
      <c r="B88" t="s">
        <v>232</v>
      </c>
      <c r="C88" t="s">
        <v>110</v>
      </c>
      <c r="D88" s="3" t="s">
        <v>462</v>
      </c>
      <c r="E88" t="s">
        <v>67</v>
      </c>
      <c r="F88" t="s">
        <v>358</v>
      </c>
      <c r="G88" s="3" t="s">
        <v>462</v>
      </c>
      <c r="H88">
        <v>164</v>
      </c>
      <c r="I88">
        <f>SUMIF(USKURZZS,N88,USRATES)</f>
        <v>134.875</v>
      </c>
      <c r="J88">
        <f t="shared" ref="J88" si="31">H88*I88</f>
        <v>22119.5</v>
      </c>
      <c r="K88" t="s">
        <v>19</v>
      </c>
      <c r="L88" s="1">
        <v>42767</v>
      </c>
      <c r="M88" s="1">
        <v>43098</v>
      </c>
      <c r="N88" t="s">
        <v>27</v>
      </c>
      <c r="O88" t="s">
        <v>580</v>
      </c>
    </row>
    <row r="89" spans="1:15" x14ac:dyDescent="0.25">
      <c r="A89" t="s">
        <v>12</v>
      </c>
      <c r="B89" t="s">
        <v>233</v>
      </c>
      <c r="C89" t="s">
        <v>110</v>
      </c>
      <c r="D89" s="3" t="s">
        <v>463</v>
      </c>
      <c r="E89" t="s">
        <v>67</v>
      </c>
      <c r="F89" t="s">
        <v>358</v>
      </c>
      <c r="G89" s="3" t="s">
        <v>463</v>
      </c>
      <c r="H89">
        <v>41</v>
      </c>
      <c r="I89">
        <f>SUMIF(USKURZZS,N89,USRATES)</f>
        <v>93.5</v>
      </c>
      <c r="J89">
        <f t="shared" ref="J89:J92" si="32">H89*I89</f>
        <v>3833.5</v>
      </c>
      <c r="K89" t="s">
        <v>19</v>
      </c>
      <c r="L89" s="1">
        <v>42767</v>
      </c>
      <c r="M89" s="1">
        <v>43098</v>
      </c>
      <c r="N89" t="s">
        <v>20</v>
      </c>
      <c r="O89" t="s">
        <v>555</v>
      </c>
    </row>
    <row r="90" spans="1:15" x14ac:dyDescent="0.25">
      <c r="A90" t="s">
        <v>12</v>
      </c>
      <c r="B90" t="s">
        <v>234</v>
      </c>
      <c r="C90" t="s">
        <v>110</v>
      </c>
      <c r="D90" s="3" t="s">
        <v>464</v>
      </c>
      <c r="E90" t="s">
        <v>67</v>
      </c>
      <c r="F90" t="s">
        <v>358</v>
      </c>
      <c r="G90" s="3" t="s">
        <v>464</v>
      </c>
      <c r="H90">
        <v>82</v>
      </c>
      <c r="I90">
        <f>SUMIF(USKURZZS,N90,USRATES)</f>
        <v>93.5</v>
      </c>
      <c r="J90">
        <f t="shared" si="32"/>
        <v>7667</v>
      </c>
      <c r="K90" t="s">
        <v>19</v>
      </c>
      <c r="L90" s="1">
        <v>42767</v>
      </c>
      <c r="M90" s="1">
        <v>43098</v>
      </c>
      <c r="N90" t="s">
        <v>29</v>
      </c>
      <c r="O90" t="s">
        <v>524</v>
      </c>
    </row>
    <row r="91" spans="1:15" x14ac:dyDescent="0.25">
      <c r="A91" t="s">
        <v>12</v>
      </c>
      <c r="B91" t="s">
        <v>235</v>
      </c>
      <c r="C91" t="s">
        <v>110</v>
      </c>
      <c r="D91" s="3" t="s">
        <v>465</v>
      </c>
      <c r="E91" t="s">
        <v>67</v>
      </c>
      <c r="F91" t="s">
        <v>358</v>
      </c>
      <c r="G91" s="3" t="s">
        <v>465</v>
      </c>
      <c r="H91">
        <v>287</v>
      </c>
      <c r="I91">
        <f>SUMIF(USKURZZS,N91,USRATES)</f>
        <v>74.2</v>
      </c>
      <c r="J91">
        <f t="shared" si="32"/>
        <v>21295.4</v>
      </c>
      <c r="K91" t="s">
        <v>19</v>
      </c>
      <c r="L91" s="1">
        <v>42767</v>
      </c>
      <c r="M91" s="1">
        <v>43098</v>
      </c>
      <c r="N91" t="s">
        <v>165</v>
      </c>
      <c r="O91" t="s">
        <v>581</v>
      </c>
    </row>
    <row r="92" spans="1:15" x14ac:dyDescent="0.25">
      <c r="A92" t="s">
        <v>12</v>
      </c>
      <c r="B92" t="s">
        <v>236</v>
      </c>
      <c r="C92" t="s">
        <v>110</v>
      </c>
      <c r="D92" s="3" t="s">
        <v>466</v>
      </c>
      <c r="E92" t="s">
        <v>67</v>
      </c>
      <c r="F92" t="s">
        <v>358</v>
      </c>
      <c r="G92" s="3" t="s">
        <v>466</v>
      </c>
      <c r="H92">
        <v>246</v>
      </c>
      <c r="I92">
        <f>SUMIF(USKURZZS,N92,USRATES)</f>
        <v>74.2</v>
      </c>
      <c r="J92">
        <f t="shared" si="32"/>
        <v>18253.2</v>
      </c>
      <c r="K92" t="s">
        <v>19</v>
      </c>
      <c r="L92" s="1">
        <v>42767</v>
      </c>
      <c r="M92" s="1">
        <v>43098</v>
      </c>
      <c r="N92" t="s">
        <v>166</v>
      </c>
      <c r="O92" t="s">
        <v>582</v>
      </c>
    </row>
    <row r="93" spans="1:15" x14ac:dyDescent="0.25">
      <c r="A93" t="s">
        <v>12</v>
      </c>
      <c r="B93" t="s">
        <v>111</v>
      </c>
      <c r="C93" t="s">
        <v>109</v>
      </c>
      <c r="D93" s="3" t="s">
        <v>112</v>
      </c>
      <c r="E93" t="s">
        <v>47</v>
      </c>
      <c r="F93" t="s">
        <v>376</v>
      </c>
      <c r="G93" s="3" t="s">
        <v>40</v>
      </c>
      <c r="H93">
        <f>SUMIF(C:C,B93,H:H)</f>
        <v>375</v>
      </c>
      <c r="I93">
        <v>0</v>
      </c>
      <c r="J93">
        <f>SUMIF(C:C,B93,J:J)</f>
        <v>33109.025000000001</v>
      </c>
      <c r="K93" t="s">
        <v>360</v>
      </c>
      <c r="L93" s="1">
        <v>42767</v>
      </c>
      <c r="M93" s="1">
        <v>43098</v>
      </c>
      <c r="O93" t="s">
        <v>413</v>
      </c>
    </row>
    <row r="94" spans="1:15" x14ac:dyDescent="0.25">
      <c r="A94" t="s">
        <v>12</v>
      </c>
      <c r="B94" t="s">
        <v>237</v>
      </c>
      <c r="C94" t="s">
        <v>111</v>
      </c>
      <c r="D94" s="3" t="s">
        <v>241</v>
      </c>
      <c r="E94" t="s">
        <v>67</v>
      </c>
      <c r="F94" t="s">
        <v>376</v>
      </c>
      <c r="G94" s="3" t="s">
        <v>241</v>
      </c>
      <c r="H94">
        <v>75</v>
      </c>
      <c r="I94">
        <f>SUMIF(USKURZZS,N94,USRATES)</f>
        <v>134.875</v>
      </c>
      <c r="J94">
        <f t="shared" ref="J94" si="33">H94*I94</f>
        <v>10115.625</v>
      </c>
      <c r="K94" t="s">
        <v>19</v>
      </c>
      <c r="L94" s="1">
        <v>42767</v>
      </c>
      <c r="M94" s="1">
        <v>43098</v>
      </c>
      <c r="N94" t="s">
        <v>27</v>
      </c>
      <c r="O94" t="s">
        <v>546</v>
      </c>
    </row>
    <row r="95" spans="1:15" x14ac:dyDescent="0.25">
      <c r="A95" t="s">
        <v>12</v>
      </c>
      <c r="B95" t="s">
        <v>238</v>
      </c>
      <c r="C95" t="s">
        <v>111</v>
      </c>
      <c r="D95" s="3" t="s">
        <v>242</v>
      </c>
      <c r="E95" t="s">
        <v>67</v>
      </c>
      <c r="F95" t="s">
        <v>376</v>
      </c>
      <c r="G95" s="3" t="s">
        <v>242</v>
      </c>
      <c r="H95">
        <v>38</v>
      </c>
      <c r="I95">
        <f>SUMIF(USKURZZS,N95,USRATES)</f>
        <v>93.5</v>
      </c>
      <c r="J95">
        <f t="shared" ref="J95:J97" si="34">H95*I95</f>
        <v>3553</v>
      </c>
      <c r="K95" t="s">
        <v>19</v>
      </c>
      <c r="L95" s="1">
        <v>42767</v>
      </c>
      <c r="M95" s="1">
        <v>43098</v>
      </c>
      <c r="N95" t="s">
        <v>29</v>
      </c>
      <c r="O95" t="s">
        <v>525</v>
      </c>
    </row>
    <row r="96" spans="1:15" x14ac:dyDescent="0.25">
      <c r="A96" t="s">
        <v>12</v>
      </c>
      <c r="B96" t="s">
        <v>239</v>
      </c>
      <c r="C96" t="s">
        <v>111</v>
      </c>
      <c r="D96" s="3" t="s">
        <v>243</v>
      </c>
      <c r="E96" t="s">
        <v>67</v>
      </c>
      <c r="F96" t="s">
        <v>376</v>
      </c>
      <c r="G96" s="3" t="s">
        <v>243</v>
      </c>
      <c r="H96">
        <v>150</v>
      </c>
      <c r="I96">
        <f>SUMIF(USKURZZS,N96,USRATES)</f>
        <v>74.2</v>
      </c>
      <c r="J96">
        <f t="shared" si="34"/>
        <v>11130</v>
      </c>
      <c r="K96" t="s">
        <v>19</v>
      </c>
      <c r="L96" s="1">
        <v>42767</v>
      </c>
      <c r="M96" s="1">
        <v>43098</v>
      </c>
      <c r="N96" t="s">
        <v>165</v>
      </c>
      <c r="O96" t="s">
        <v>527</v>
      </c>
    </row>
    <row r="97" spans="1:15" x14ac:dyDescent="0.25">
      <c r="A97" t="s">
        <v>12</v>
      </c>
      <c r="B97" t="s">
        <v>240</v>
      </c>
      <c r="C97" t="s">
        <v>111</v>
      </c>
      <c r="D97" s="3" t="s">
        <v>244</v>
      </c>
      <c r="E97" t="s">
        <v>67</v>
      </c>
      <c r="F97" t="s">
        <v>376</v>
      </c>
      <c r="G97" s="3" t="s">
        <v>244</v>
      </c>
      <c r="H97">
        <v>112</v>
      </c>
      <c r="I97">
        <f>SUMIF(USKURZZS,N97,USRATES)</f>
        <v>74.2</v>
      </c>
      <c r="J97">
        <f t="shared" si="34"/>
        <v>8310.4</v>
      </c>
      <c r="K97" t="s">
        <v>19</v>
      </c>
      <c r="L97" s="1">
        <v>42767</v>
      </c>
      <c r="M97" s="1">
        <v>43098</v>
      </c>
      <c r="N97" t="s">
        <v>166</v>
      </c>
      <c r="O97" t="s">
        <v>537</v>
      </c>
    </row>
    <row r="98" spans="1:15" x14ac:dyDescent="0.25">
      <c r="A98" t="s">
        <v>12</v>
      </c>
      <c r="B98" t="s">
        <v>113</v>
      </c>
      <c r="C98" t="s">
        <v>13</v>
      </c>
      <c r="D98" s="3" t="s">
        <v>116</v>
      </c>
      <c r="E98" t="s">
        <v>24</v>
      </c>
      <c r="F98" t="s">
        <v>377</v>
      </c>
      <c r="H98">
        <f>SUMIF(C:C,B98,H:H)</f>
        <v>455</v>
      </c>
      <c r="I98">
        <v>0</v>
      </c>
      <c r="J98">
        <f>SUMIF(C:C,B98,J:J)</f>
        <v>37620.550000000003</v>
      </c>
      <c r="K98" t="s">
        <v>360</v>
      </c>
      <c r="L98" s="1">
        <v>42737</v>
      </c>
      <c r="M98" s="1">
        <v>43098</v>
      </c>
      <c r="O98" t="s">
        <v>362</v>
      </c>
    </row>
    <row r="99" spans="1:15" ht="47.25" x14ac:dyDescent="0.25">
      <c r="A99" t="s">
        <v>12</v>
      </c>
      <c r="B99" t="s">
        <v>114</v>
      </c>
      <c r="C99" t="s">
        <v>113</v>
      </c>
      <c r="D99" s="3" t="s">
        <v>118</v>
      </c>
      <c r="E99" t="s">
        <v>47</v>
      </c>
      <c r="F99" t="s">
        <v>378</v>
      </c>
      <c r="G99" s="3" t="s">
        <v>41</v>
      </c>
      <c r="H99">
        <f>SUMIF(C:C,B99,H:H)</f>
        <v>319</v>
      </c>
      <c r="I99">
        <v>0</v>
      </c>
      <c r="J99">
        <f>SUMIF(C:C,B99,J:J)</f>
        <v>26393.325000000001</v>
      </c>
      <c r="K99" t="s">
        <v>360</v>
      </c>
      <c r="L99" s="1">
        <v>42737</v>
      </c>
      <c r="M99" s="1">
        <v>43098</v>
      </c>
      <c r="O99" t="s">
        <v>422</v>
      </c>
    </row>
    <row r="100" spans="1:15" x14ac:dyDescent="0.25">
      <c r="A100" t="s">
        <v>12</v>
      </c>
      <c r="B100" t="s">
        <v>245</v>
      </c>
      <c r="C100" t="s">
        <v>114</v>
      </c>
      <c r="D100" s="3" t="s">
        <v>250</v>
      </c>
      <c r="E100" t="s">
        <v>67</v>
      </c>
      <c r="F100" t="s">
        <v>378</v>
      </c>
      <c r="G100" s="3" t="s">
        <v>250</v>
      </c>
      <c r="H100">
        <v>13</v>
      </c>
      <c r="I100">
        <f t="shared" ref="I100:I106" si="35">SUMIF(USKURZZS,N100,USRATES)</f>
        <v>62.3</v>
      </c>
      <c r="J100">
        <f t="shared" ref="J100" si="36">H100*I100</f>
        <v>809.9</v>
      </c>
      <c r="K100" t="s">
        <v>19</v>
      </c>
      <c r="L100" s="1">
        <v>42737</v>
      </c>
      <c r="M100" s="1">
        <v>43098</v>
      </c>
      <c r="N100" t="s">
        <v>25</v>
      </c>
      <c r="O100" t="s">
        <v>583</v>
      </c>
    </row>
    <row r="101" spans="1:15" x14ac:dyDescent="0.25">
      <c r="A101" t="s">
        <v>12</v>
      </c>
      <c r="B101" t="s">
        <v>246</v>
      </c>
      <c r="C101" t="s">
        <v>114</v>
      </c>
      <c r="D101" s="3" t="s">
        <v>251</v>
      </c>
      <c r="E101" t="s">
        <v>67</v>
      </c>
      <c r="F101" t="s">
        <v>378</v>
      </c>
      <c r="G101" s="3" t="s">
        <v>251</v>
      </c>
      <c r="H101">
        <v>39</v>
      </c>
      <c r="I101">
        <f t="shared" si="35"/>
        <v>134.875</v>
      </c>
      <c r="J101">
        <f t="shared" ref="J101:J106" si="37">H101*I101</f>
        <v>5260.125</v>
      </c>
      <c r="K101" t="s">
        <v>19</v>
      </c>
      <c r="L101" s="1">
        <v>42737</v>
      </c>
      <c r="M101" s="1">
        <v>43098</v>
      </c>
      <c r="N101" t="s">
        <v>27</v>
      </c>
      <c r="O101" t="s">
        <v>584</v>
      </c>
    </row>
    <row r="102" spans="1:15" ht="47.25" x14ac:dyDescent="0.25">
      <c r="A102" t="s">
        <v>12</v>
      </c>
      <c r="B102" t="s">
        <v>247</v>
      </c>
      <c r="C102" t="s">
        <v>114</v>
      </c>
      <c r="D102" s="3" t="s">
        <v>252</v>
      </c>
      <c r="E102" t="s">
        <v>67</v>
      </c>
      <c r="F102" t="s">
        <v>378</v>
      </c>
      <c r="G102" s="3" t="s">
        <v>252</v>
      </c>
      <c r="H102">
        <v>77</v>
      </c>
      <c r="I102">
        <f t="shared" si="35"/>
        <v>62.3</v>
      </c>
      <c r="J102">
        <f t="shared" si="37"/>
        <v>4797.0999999999995</v>
      </c>
      <c r="K102" t="s">
        <v>19</v>
      </c>
      <c r="L102" s="1">
        <v>42737</v>
      </c>
      <c r="M102" s="1">
        <v>43098</v>
      </c>
      <c r="N102" t="s">
        <v>257</v>
      </c>
      <c r="O102" s="3" t="s">
        <v>567</v>
      </c>
    </row>
    <row r="103" spans="1:15" x14ac:dyDescent="0.25">
      <c r="A103" t="s">
        <v>12</v>
      </c>
      <c r="B103" t="s">
        <v>248</v>
      </c>
      <c r="C103" t="s">
        <v>114</v>
      </c>
      <c r="D103" s="3" t="s">
        <v>253</v>
      </c>
      <c r="E103" t="s">
        <v>67</v>
      </c>
      <c r="F103" t="s">
        <v>378</v>
      </c>
      <c r="G103" s="3" t="s">
        <v>253</v>
      </c>
      <c r="H103">
        <v>42</v>
      </c>
      <c r="I103">
        <f t="shared" si="35"/>
        <v>93.5</v>
      </c>
      <c r="J103">
        <f t="shared" si="37"/>
        <v>3927</v>
      </c>
      <c r="K103" t="s">
        <v>19</v>
      </c>
      <c r="L103" s="1">
        <v>42737</v>
      </c>
      <c r="M103" s="1">
        <v>43098</v>
      </c>
      <c r="N103" t="s">
        <v>29</v>
      </c>
      <c r="O103" t="s">
        <v>524</v>
      </c>
    </row>
    <row r="104" spans="1:15" x14ac:dyDescent="0.25">
      <c r="A104" t="s">
        <v>12</v>
      </c>
      <c r="B104" t="s">
        <v>249</v>
      </c>
      <c r="C104" t="s">
        <v>114</v>
      </c>
      <c r="D104" s="3" t="s">
        <v>254</v>
      </c>
      <c r="E104" t="s">
        <v>67</v>
      </c>
      <c r="F104" t="s">
        <v>378</v>
      </c>
      <c r="G104" s="3" t="s">
        <v>254</v>
      </c>
      <c r="H104">
        <v>32</v>
      </c>
      <c r="I104">
        <f t="shared" si="35"/>
        <v>93.5</v>
      </c>
      <c r="J104">
        <f t="shared" si="37"/>
        <v>2992</v>
      </c>
      <c r="K104" t="s">
        <v>19</v>
      </c>
      <c r="L104" s="1">
        <v>42737</v>
      </c>
      <c r="M104" s="1">
        <v>43098</v>
      </c>
      <c r="N104" t="s">
        <v>258</v>
      </c>
      <c r="O104" t="s">
        <v>565</v>
      </c>
    </row>
    <row r="105" spans="1:15" x14ac:dyDescent="0.25">
      <c r="D105" s="3"/>
      <c r="E105" t="s">
        <v>67</v>
      </c>
      <c r="F105" t="s">
        <v>378</v>
      </c>
      <c r="G105" s="3" t="s">
        <v>572</v>
      </c>
      <c r="H105">
        <v>0</v>
      </c>
      <c r="I105">
        <f t="shared" ref="I105" si="38">SUMIF(USKURZZS,N105,USRATES)</f>
        <v>93.5</v>
      </c>
      <c r="J105">
        <f t="shared" ref="J105" si="39">H105*I105</f>
        <v>0</v>
      </c>
      <c r="K105" t="s">
        <v>19</v>
      </c>
      <c r="L105" s="1">
        <v>42737</v>
      </c>
      <c r="M105" s="1">
        <v>43098</v>
      </c>
      <c r="N105" t="s">
        <v>20</v>
      </c>
      <c r="O105" t="s">
        <v>573</v>
      </c>
    </row>
    <row r="106" spans="1:15" x14ac:dyDescent="0.25">
      <c r="A106" t="s">
        <v>12</v>
      </c>
      <c r="B106" t="s">
        <v>255</v>
      </c>
      <c r="C106" t="s">
        <v>114</v>
      </c>
      <c r="D106" s="3" t="s">
        <v>256</v>
      </c>
      <c r="E106" t="s">
        <v>67</v>
      </c>
      <c r="F106" t="s">
        <v>378</v>
      </c>
      <c r="G106" s="3" t="s">
        <v>256</v>
      </c>
      <c r="H106">
        <v>116</v>
      </c>
      <c r="I106">
        <f t="shared" si="35"/>
        <v>74.2</v>
      </c>
      <c r="J106">
        <f t="shared" si="37"/>
        <v>8607.2000000000007</v>
      </c>
      <c r="K106" t="s">
        <v>19</v>
      </c>
      <c r="L106" s="1">
        <v>42737</v>
      </c>
      <c r="M106" s="1">
        <v>43098</v>
      </c>
      <c r="N106" t="s">
        <v>490</v>
      </c>
      <c r="O106" t="s">
        <v>566</v>
      </c>
    </row>
    <row r="107" spans="1:15" ht="31.5" x14ac:dyDescent="0.25">
      <c r="A107" t="s">
        <v>12</v>
      </c>
      <c r="B107" t="s">
        <v>115</v>
      </c>
      <c r="C107" t="s">
        <v>113</v>
      </c>
      <c r="D107" s="3" t="s">
        <v>119</v>
      </c>
      <c r="E107" t="s">
        <v>47</v>
      </c>
      <c r="F107" t="s">
        <v>379</v>
      </c>
      <c r="G107" s="3" t="s">
        <v>42</v>
      </c>
      <c r="H107">
        <f>SUMIF(C:C,B107,H:H)</f>
        <v>136</v>
      </c>
      <c r="I107">
        <v>0</v>
      </c>
      <c r="J107">
        <f>SUMIF(C:C,B107,J:J)</f>
        <v>11227.225</v>
      </c>
      <c r="K107" t="s">
        <v>360</v>
      </c>
      <c r="L107" s="1">
        <v>42737</v>
      </c>
      <c r="M107" s="1">
        <v>43098</v>
      </c>
      <c r="O107" t="s">
        <v>417</v>
      </c>
    </row>
    <row r="108" spans="1:15" x14ac:dyDescent="0.25">
      <c r="A108" t="s">
        <v>12</v>
      </c>
      <c r="B108" t="s">
        <v>259</v>
      </c>
      <c r="C108" t="s">
        <v>115</v>
      </c>
      <c r="D108" s="3" t="s">
        <v>263</v>
      </c>
      <c r="E108" t="s">
        <v>67</v>
      </c>
      <c r="F108" t="s">
        <v>379</v>
      </c>
      <c r="G108" s="3" t="s">
        <v>263</v>
      </c>
      <c r="H108">
        <v>12</v>
      </c>
      <c r="I108">
        <f>SUMIF(USKURZZS,N108,USRATES)</f>
        <v>62.3</v>
      </c>
      <c r="J108">
        <f t="shared" ref="J108" si="40">H108*I108</f>
        <v>747.59999999999991</v>
      </c>
      <c r="K108" t="s">
        <v>19</v>
      </c>
      <c r="L108" s="1">
        <v>42737</v>
      </c>
      <c r="M108" s="1">
        <v>43098</v>
      </c>
      <c r="N108" t="s">
        <v>25</v>
      </c>
      <c r="O108" t="s">
        <v>516</v>
      </c>
    </row>
    <row r="109" spans="1:15" x14ac:dyDescent="0.25">
      <c r="A109" t="s">
        <v>12</v>
      </c>
      <c r="B109" t="s">
        <v>260</v>
      </c>
      <c r="C109" t="s">
        <v>115</v>
      </c>
      <c r="D109" s="3" t="s">
        <v>264</v>
      </c>
      <c r="E109" t="s">
        <v>67</v>
      </c>
      <c r="F109" t="s">
        <v>379</v>
      </c>
      <c r="G109" s="3" t="s">
        <v>264</v>
      </c>
      <c r="H109">
        <v>7</v>
      </c>
      <c r="I109">
        <f>SUMIF(USKURZZS,N109,USRATES)</f>
        <v>134.875</v>
      </c>
      <c r="J109">
        <f t="shared" ref="J109:J111" si="41">H109*I109</f>
        <v>944.125</v>
      </c>
      <c r="K109" t="s">
        <v>19</v>
      </c>
      <c r="L109" s="1">
        <v>42737</v>
      </c>
      <c r="M109" s="1">
        <v>43098</v>
      </c>
      <c r="N109" t="s">
        <v>27</v>
      </c>
      <c r="O109" t="s">
        <v>547</v>
      </c>
    </row>
    <row r="110" spans="1:15" x14ac:dyDescent="0.25">
      <c r="A110" t="s">
        <v>12</v>
      </c>
      <c r="B110" t="s">
        <v>261</v>
      </c>
      <c r="C110" t="s">
        <v>115</v>
      </c>
      <c r="D110" s="3" t="s">
        <v>265</v>
      </c>
      <c r="E110" t="s">
        <v>67</v>
      </c>
      <c r="F110" t="s">
        <v>379</v>
      </c>
      <c r="G110" s="3" t="s">
        <v>265</v>
      </c>
      <c r="H110">
        <v>27</v>
      </c>
      <c r="I110">
        <f>SUMIF(USKURZZS,N110,USRATES)</f>
        <v>93.5</v>
      </c>
      <c r="J110">
        <f t="shared" si="41"/>
        <v>2524.5</v>
      </c>
      <c r="K110" t="s">
        <v>19</v>
      </c>
      <c r="L110" s="1">
        <v>42737</v>
      </c>
      <c r="M110" s="1">
        <v>43098</v>
      </c>
      <c r="N110" t="s">
        <v>29</v>
      </c>
      <c r="O110" t="s">
        <v>525</v>
      </c>
    </row>
    <row r="111" spans="1:15" x14ac:dyDescent="0.25">
      <c r="A111" t="s">
        <v>12</v>
      </c>
      <c r="B111" t="s">
        <v>262</v>
      </c>
      <c r="C111" t="s">
        <v>115</v>
      </c>
      <c r="D111" s="3" t="s">
        <v>266</v>
      </c>
      <c r="E111" t="s">
        <v>67</v>
      </c>
      <c r="F111" t="s">
        <v>379</v>
      </c>
      <c r="G111" s="3" t="s">
        <v>266</v>
      </c>
      <c r="H111">
        <v>45</v>
      </c>
      <c r="I111">
        <f>SUMIF(USKURZZS,N111,USRATES)</f>
        <v>93.5</v>
      </c>
      <c r="J111">
        <f t="shared" si="41"/>
        <v>4207.5</v>
      </c>
      <c r="K111" t="s">
        <v>19</v>
      </c>
      <c r="L111" s="1">
        <v>42737</v>
      </c>
      <c r="M111" s="1">
        <v>43098</v>
      </c>
      <c r="N111" t="s">
        <v>258</v>
      </c>
      <c r="O111" t="s">
        <v>561</v>
      </c>
    </row>
    <row r="112" spans="1:15" x14ac:dyDescent="0.25">
      <c r="A112" t="s">
        <v>12</v>
      </c>
      <c r="B112" t="s">
        <v>514</v>
      </c>
      <c r="C112" t="s">
        <v>115</v>
      </c>
      <c r="D112" s="3" t="s">
        <v>515</v>
      </c>
      <c r="E112" t="s">
        <v>67</v>
      </c>
      <c r="F112" t="s">
        <v>379</v>
      </c>
      <c r="G112" s="3" t="s">
        <v>515</v>
      </c>
      <c r="H112">
        <v>45</v>
      </c>
      <c r="I112">
        <f>SUMIF(USKURZZS,N112,USRATES)</f>
        <v>62.3</v>
      </c>
      <c r="J112">
        <f t="shared" ref="J112" si="42">H112*I112</f>
        <v>2803.5</v>
      </c>
      <c r="K112" t="s">
        <v>19</v>
      </c>
      <c r="L112" s="1">
        <v>42737</v>
      </c>
      <c r="M112" s="1">
        <v>43098</v>
      </c>
      <c r="N112" t="s">
        <v>257</v>
      </c>
      <c r="O112" t="s">
        <v>561</v>
      </c>
    </row>
    <row r="113" spans="1:15" x14ac:dyDescent="0.25">
      <c r="A113" t="s">
        <v>12</v>
      </c>
      <c r="B113" t="s">
        <v>21</v>
      </c>
      <c r="C113" t="s">
        <v>14</v>
      </c>
      <c r="D113" t="s">
        <v>22</v>
      </c>
      <c r="E113" t="s">
        <v>16</v>
      </c>
      <c r="F113" t="s">
        <v>404</v>
      </c>
      <c r="G113" s="3" t="s">
        <v>504</v>
      </c>
      <c r="H113">
        <f>SUMIF(C:C,B113,H:H)</f>
        <v>677.6</v>
      </c>
      <c r="I113">
        <v>0</v>
      </c>
      <c r="J113">
        <f>SUMIF(C:C,B113,J:J)</f>
        <v>69073.730280000003</v>
      </c>
      <c r="K113" t="s">
        <v>360</v>
      </c>
      <c r="L113" s="1">
        <v>42737</v>
      </c>
      <c r="M113" s="1">
        <v>43098</v>
      </c>
      <c r="O113" t="s">
        <v>428</v>
      </c>
    </row>
    <row r="114" spans="1:15" ht="78.75" x14ac:dyDescent="0.25">
      <c r="A114" t="s">
        <v>12</v>
      </c>
      <c r="B114" t="s">
        <v>120</v>
      </c>
      <c r="C114" t="s">
        <v>21</v>
      </c>
      <c r="D114" t="s">
        <v>121</v>
      </c>
      <c r="E114" t="s">
        <v>24</v>
      </c>
      <c r="F114" t="s">
        <v>380</v>
      </c>
      <c r="G114" s="3" t="s">
        <v>405</v>
      </c>
      <c r="H114">
        <f>SUMIF(C:C,B114,H:H)</f>
        <v>363.44</v>
      </c>
      <c r="I114">
        <v>0</v>
      </c>
      <c r="J114">
        <f>SUMIF(C:C,B114,J:J)</f>
        <v>34496.0746</v>
      </c>
      <c r="K114" t="s">
        <v>360</v>
      </c>
      <c r="L114" s="1">
        <v>42737</v>
      </c>
      <c r="M114" s="1">
        <v>43098</v>
      </c>
      <c r="O114" s="3" t="s">
        <v>363</v>
      </c>
    </row>
    <row r="115" spans="1:15" ht="63" x14ac:dyDescent="0.25">
      <c r="A115" t="s">
        <v>12</v>
      </c>
      <c r="B115" t="s">
        <v>125</v>
      </c>
      <c r="C115" t="s">
        <v>120</v>
      </c>
      <c r="D115" s="3" t="s">
        <v>128</v>
      </c>
      <c r="E115" t="s">
        <v>47</v>
      </c>
      <c r="F115" t="s">
        <v>381</v>
      </c>
      <c r="G115" s="3" t="s">
        <v>128</v>
      </c>
      <c r="H115">
        <f>(16*1.2-2)*7.7</f>
        <v>132.44</v>
      </c>
      <c r="I115">
        <v>0</v>
      </c>
      <c r="J115">
        <f>SUMIF(C:C,B115,J:J)</f>
        <v>11876.409599999999</v>
      </c>
      <c r="K115" t="s">
        <v>360</v>
      </c>
      <c r="L115" s="1">
        <v>42737</v>
      </c>
      <c r="M115" s="1">
        <v>43098</v>
      </c>
      <c r="O115" s="3" t="s">
        <v>364</v>
      </c>
    </row>
    <row r="116" spans="1:15" x14ac:dyDescent="0.25">
      <c r="A116" t="s">
        <v>12</v>
      </c>
      <c r="B116" t="s">
        <v>267</v>
      </c>
      <c r="C116" t="s">
        <v>125</v>
      </c>
      <c r="D116" s="3" t="s">
        <v>272</v>
      </c>
      <c r="E116" t="s">
        <v>67</v>
      </c>
      <c r="F116" t="s">
        <v>381</v>
      </c>
      <c r="G116" s="3" t="s">
        <v>272</v>
      </c>
      <c r="H116">
        <v>39</v>
      </c>
      <c r="I116">
        <f>SUMIF(USKURZZS,N116,USRATES)</f>
        <v>93.5</v>
      </c>
      <c r="J116">
        <f t="shared" ref="J116" si="43">H116*I116</f>
        <v>3646.5</v>
      </c>
      <c r="K116" t="s">
        <v>19</v>
      </c>
      <c r="L116" s="1">
        <v>42737</v>
      </c>
      <c r="M116" s="1">
        <v>43098</v>
      </c>
      <c r="N116" t="s">
        <v>20</v>
      </c>
      <c r="O116" t="s">
        <v>556</v>
      </c>
    </row>
    <row r="117" spans="1:15" x14ac:dyDescent="0.25">
      <c r="A117" t="s">
        <v>12</v>
      </c>
      <c r="B117" t="s">
        <v>268</v>
      </c>
      <c r="C117" t="s">
        <v>125</v>
      </c>
      <c r="D117" s="3" t="s">
        <v>273</v>
      </c>
      <c r="E117" t="s">
        <v>67</v>
      </c>
      <c r="F117" t="s">
        <v>381</v>
      </c>
      <c r="G117" s="3" t="s">
        <v>273</v>
      </c>
      <c r="H117">
        <v>53</v>
      </c>
      <c r="I117">
        <f>SUMIF(USKURZZS,N117,USRATES)</f>
        <v>93.5</v>
      </c>
      <c r="J117">
        <f t="shared" ref="J117:J120" si="44">H117*I117</f>
        <v>4955.5</v>
      </c>
      <c r="K117" t="s">
        <v>19</v>
      </c>
      <c r="L117" s="1">
        <v>42737</v>
      </c>
      <c r="M117" s="1">
        <v>43098</v>
      </c>
      <c r="N117" t="s">
        <v>29</v>
      </c>
      <c r="O117" t="s">
        <v>525</v>
      </c>
    </row>
    <row r="118" spans="1:15" x14ac:dyDescent="0.25">
      <c r="A118" t="s">
        <v>12</v>
      </c>
      <c r="B118" t="s">
        <v>269</v>
      </c>
      <c r="C118" t="s">
        <v>125</v>
      </c>
      <c r="D118" s="3" t="s">
        <v>274</v>
      </c>
      <c r="E118" t="s">
        <v>67</v>
      </c>
      <c r="F118" t="s">
        <v>381</v>
      </c>
      <c r="G118" s="3" t="s">
        <v>274</v>
      </c>
      <c r="H118">
        <v>14</v>
      </c>
      <c r="I118">
        <f>SUMIF(USKURZZS,N118,USRATES)</f>
        <v>93.5</v>
      </c>
      <c r="J118">
        <f t="shared" si="44"/>
        <v>1309</v>
      </c>
      <c r="K118" t="s">
        <v>19</v>
      </c>
      <c r="L118" s="1">
        <v>42737</v>
      </c>
      <c r="M118" s="1">
        <v>43098</v>
      </c>
      <c r="N118" t="s">
        <v>124</v>
      </c>
      <c r="O118" t="s">
        <v>549</v>
      </c>
    </row>
    <row r="119" spans="1:15" x14ac:dyDescent="0.25">
      <c r="A119" t="s">
        <v>12</v>
      </c>
      <c r="B119" t="s">
        <v>270</v>
      </c>
      <c r="C119" t="s">
        <v>125</v>
      </c>
      <c r="D119" s="3" t="s">
        <v>275</v>
      </c>
      <c r="E119" t="s">
        <v>67</v>
      </c>
      <c r="F119" t="s">
        <v>381</v>
      </c>
      <c r="G119" s="3" t="s">
        <v>275</v>
      </c>
      <c r="H119">
        <f>H115*15%</f>
        <v>19.866</v>
      </c>
      <c r="I119">
        <f>SUMIF(USKURZZS,N119,USRATES)</f>
        <v>74.2</v>
      </c>
      <c r="J119">
        <f t="shared" si="44"/>
        <v>1474.0572</v>
      </c>
      <c r="K119" t="s">
        <v>19</v>
      </c>
      <c r="L119" s="1">
        <v>42737</v>
      </c>
      <c r="M119" s="1">
        <v>43098</v>
      </c>
      <c r="N119" t="s">
        <v>165</v>
      </c>
      <c r="O119" t="s">
        <v>527</v>
      </c>
    </row>
    <row r="120" spans="1:15" x14ac:dyDescent="0.25">
      <c r="A120" t="s">
        <v>12</v>
      </c>
      <c r="B120" t="s">
        <v>271</v>
      </c>
      <c r="C120" t="s">
        <v>125</v>
      </c>
      <c r="D120" s="3" t="s">
        <v>276</v>
      </c>
      <c r="E120" t="s">
        <v>67</v>
      </c>
      <c r="F120" t="s">
        <v>381</v>
      </c>
      <c r="G120" s="3" t="s">
        <v>276</v>
      </c>
      <c r="H120">
        <f>H115*5%</f>
        <v>6.6219999999999999</v>
      </c>
      <c r="I120">
        <f>SUMIF(USKURZZS,N120,USRATES)</f>
        <v>74.2</v>
      </c>
      <c r="J120">
        <f t="shared" si="44"/>
        <v>491.35239999999999</v>
      </c>
      <c r="K120" t="s">
        <v>19</v>
      </c>
      <c r="L120" s="1">
        <v>42737</v>
      </c>
      <c r="M120" s="1">
        <v>43098</v>
      </c>
      <c r="N120" t="s">
        <v>166</v>
      </c>
      <c r="O120" t="s">
        <v>535</v>
      </c>
    </row>
    <row r="121" spans="1:15" ht="31.5" x14ac:dyDescent="0.25">
      <c r="A121" t="s">
        <v>12</v>
      </c>
      <c r="B121" t="s">
        <v>126</v>
      </c>
      <c r="C121" t="s">
        <v>120</v>
      </c>
      <c r="D121" s="3" t="s">
        <v>129</v>
      </c>
      <c r="E121" t="s">
        <v>47</v>
      </c>
      <c r="F121" t="s">
        <v>382</v>
      </c>
      <c r="G121" s="3" t="s">
        <v>43</v>
      </c>
      <c r="H121">
        <f>9*1.2*7.7</f>
        <v>83.16</v>
      </c>
      <c r="I121">
        <v>0</v>
      </c>
      <c r="J121">
        <f>SUMIF(C:C,B121,J:J)</f>
        <v>8719.9694</v>
      </c>
      <c r="K121" t="s">
        <v>360</v>
      </c>
      <c r="L121" s="1">
        <v>42737</v>
      </c>
      <c r="M121" s="1">
        <v>43098</v>
      </c>
      <c r="O121" t="s">
        <v>429</v>
      </c>
    </row>
    <row r="122" spans="1:15" x14ac:dyDescent="0.25">
      <c r="A122" t="s">
        <v>12</v>
      </c>
      <c r="B122" t="s">
        <v>277</v>
      </c>
      <c r="C122" t="s">
        <v>126</v>
      </c>
      <c r="D122" s="3" t="s">
        <v>282</v>
      </c>
      <c r="E122" t="s">
        <v>67</v>
      </c>
      <c r="F122" t="s">
        <v>382</v>
      </c>
      <c r="G122" s="3" t="s">
        <v>282</v>
      </c>
      <c r="H122">
        <v>25</v>
      </c>
      <c r="I122">
        <f>SUMIF(USKURZZS,N122,USRATES)</f>
        <v>134.875</v>
      </c>
      <c r="J122">
        <f t="shared" ref="J122" si="45">H122*I122</f>
        <v>3371.875</v>
      </c>
      <c r="K122" t="s">
        <v>19</v>
      </c>
      <c r="L122" s="1">
        <v>42737</v>
      </c>
      <c r="M122" s="1">
        <v>43098</v>
      </c>
      <c r="N122" t="s">
        <v>27</v>
      </c>
      <c r="O122" t="s">
        <v>548</v>
      </c>
    </row>
    <row r="123" spans="1:15" x14ac:dyDescent="0.25">
      <c r="A123" t="s">
        <v>12</v>
      </c>
      <c r="B123" t="s">
        <v>278</v>
      </c>
      <c r="C123" t="s">
        <v>126</v>
      </c>
      <c r="D123" s="3" t="s">
        <v>283</v>
      </c>
      <c r="E123" t="s">
        <v>67</v>
      </c>
      <c r="F123" t="s">
        <v>382</v>
      </c>
      <c r="G123" s="3" t="s">
        <v>283</v>
      </c>
      <c r="H123">
        <v>26</v>
      </c>
      <c r="I123">
        <f>SUMIF(USKURZZS,N123,USRATES)</f>
        <v>93.5</v>
      </c>
      <c r="J123">
        <f t="shared" ref="J123:J126" si="46">H123*I123</f>
        <v>2431</v>
      </c>
      <c r="K123" t="s">
        <v>19</v>
      </c>
      <c r="L123" s="1">
        <v>42737</v>
      </c>
      <c r="M123" s="1">
        <v>43098</v>
      </c>
      <c r="N123" t="s">
        <v>20</v>
      </c>
      <c r="O123" t="s">
        <v>557</v>
      </c>
    </row>
    <row r="124" spans="1:15" x14ac:dyDescent="0.25">
      <c r="A124" t="s">
        <v>12</v>
      </c>
      <c r="B124" t="s">
        <v>279</v>
      </c>
      <c r="C124" t="s">
        <v>126</v>
      </c>
      <c r="D124" s="3" t="s">
        <v>284</v>
      </c>
      <c r="E124" t="s">
        <v>67</v>
      </c>
      <c r="F124" t="s">
        <v>382</v>
      </c>
      <c r="G124" s="3" t="s">
        <v>284</v>
      </c>
      <c r="H124">
        <v>18</v>
      </c>
      <c r="I124">
        <f>SUMIF(USKURZZS,N124,USRATES)</f>
        <v>93.5</v>
      </c>
      <c r="J124">
        <f t="shared" si="46"/>
        <v>1683</v>
      </c>
      <c r="K124" t="s">
        <v>19</v>
      </c>
      <c r="L124" s="1">
        <v>42737</v>
      </c>
      <c r="M124" s="1">
        <v>43098</v>
      </c>
      <c r="N124" t="s">
        <v>29</v>
      </c>
      <c r="O124" t="s">
        <v>525</v>
      </c>
    </row>
    <row r="125" spans="1:15" x14ac:dyDescent="0.25">
      <c r="A125" t="s">
        <v>12</v>
      </c>
      <c r="B125" t="s">
        <v>280</v>
      </c>
      <c r="C125" t="s">
        <v>126</v>
      </c>
      <c r="D125" s="3" t="s">
        <v>285</v>
      </c>
      <c r="E125" t="s">
        <v>67</v>
      </c>
      <c r="F125" t="s">
        <v>382</v>
      </c>
      <c r="G125" s="3" t="s">
        <v>285</v>
      </c>
      <c r="H125">
        <f>H121*15%</f>
        <v>12.473999999999998</v>
      </c>
      <c r="I125">
        <f>SUMIF(USKURZZS,N125,USRATES)</f>
        <v>74.2</v>
      </c>
      <c r="J125">
        <f t="shared" si="46"/>
        <v>925.57079999999996</v>
      </c>
      <c r="K125" t="s">
        <v>19</v>
      </c>
      <c r="L125" s="1">
        <v>42737</v>
      </c>
      <c r="M125" s="1">
        <v>43098</v>
      </c>
      <c r="N125" t="s">
        <v>165</v>
      </c>
      <c r="O125" t="s">
        <v>527</v>
      </c>
    </row>
    <row r="126" spans="1:15" x14ac:dyDescent="0.25">
      <c r="A126" t="s">
        <v>12</v>
      </c>
      <c r="B126" t="s">
        <v>281</v>
      </c>
      <c r="C126" t="s">
        <v>126</v>
      </c>
      <c r="D126" s="3" t="s">
        <v>286</v>
      </c>
      <c r="E126" t="s">
        <v>67</v>
      </c>
      <c r="F126" t="s">
        <v>382</v>
      </c>
      <c r="G126" s="3" t="s">
        <v>286</v>
      </c>
      <c r="H126">
        <f>H121*5%</f>
        <v>4.1580000000000004</v>
      </c>
      <c r="I126">
        <f>SUMIF(USKURZZS,N126,USRATES)</f>
        <v>74.2</v>
      </c>
      <c r="J126">
        <f t="shared" si="46"/>
        <v>308.52360000000004</v>
      </c>
      <c r="K126" t="s">
        <v>19</v>
      </c>
      <c r="L126" s="1">
        <v>42737</v>
      </c>
      <c r="M126" s="1">
        <v>43098</v>
      </c>
      <c r="N126" t="s">
        <v>166</v>
      </c>
      <c r="O126" t="s">
        <v>536</v>
      </c>
    </row>
    <row r="127" spans="1:15" ht="31.5" x14ac:dyDescent="0.25">
      <c r="A127" t="s">
        <v>12</v>
      </c>
      <c r="B127" t="s">
        <v>127</v>
      </c>
      <c r="C127" t="s">
        <v>120</v>
      </c>
      <c r="D127" s="3" t="s">
        <v>130</v>
      </c>
      <c r="E127" t="s">
        <v>47</v>
      </c>
      <c r="F127" t="s">
        <v>383</v>
      </c>
      <c r="G127" s="3" t="s">
        <v>44</v>
      </c>
      <c r="H127">
        <f>16*1.2*7.7</f>
        <v>147.84</v>
      </c>
      <c r="I127">
        <v>0</v>
      </c>
      <c r="J127">
        <f>SUMIF(C:C,B127,J:J)</f>
        <v>13899.695599999999</v>
      </c>
      <c r="K127" t="s">
        <v>360</v>
      </c>
      <c r="L127" s="1">
        <v>42737</v>
      </c>
      <c r="M127" s="1">
        <v>43098</v>
      </c>
      <c r="O127" t="s">
        <v>417</v>
      </c>
    </row>
    <row r="128" spans="1:15" x14ac:dyDescent="0.25">
      <c r="A128" t="s">
        <v>12</v>
      </c>
      <c r="B128" t="s">
        <v>287</v>
      </c>
      <c r="C128" t="s">
        <v>127</v>
      </c>
      <c r="D128" s="3" t="s">
        <v>293</v>
      </c>
      <c r="E128" t="s">
        <v>67</v>
      </c>
      <c r="F128" t="s">
        <v>383</v>
      </c>
      <c r="G128" s="3" t="s">
        <v>293</v>
      </c>
      <c r="H128">
        <v>14</v>
      </c>
      <c r="I128">
        <f t="shared" ref="I128:I133" si="47">SUMIF(USKURZZS,N128,USRATES)</f>
        <v>134.875</v>
      </c>
      <c r="J128">
        <f t="shared" ref="J128" si="48">H128*I128</f>
        <v>1888.25</v>
      </c>
      <c r="K128" t="s">
        <v>19</v>
      </c>
      <c r="L128" s="1">
        <v>42737</v>
      </c>
      <c r="M128" s="1">
        <v>43098</v>
      </c>
      <c r="N128" t="s">
        <v>27</v>
      </c>
      <c r="O128" t="s">
        <v>549</v>
      </c>
    </row>
    <row r="129" spans="1:15" x14ac:dyDescent="0.25">
      <c r="A129" t="s">
        <v>12</v>
      </c>
      <c r="B129" t="s">
        <v>288</v>
      </c>
      <c r="C129" t="s">
        <v>127</v>
      </c>
      <c r="D129" s="3" t="s">
        <v>294</v>
      </c>
      <c r="E129" t="s">
        <v>67</v>
      </c>
      <c r="F129" t="s">
        <v>383</v>
      </c>
      <c r="G129" s="3" t="s">
        <v>294</v>
      </c>
      <c r="H129">
        <v>30</v>
      </c>
      <c r="I129">
        <f t="shared" si="47"/>
        <v>93.5</v>
      </c>
      <c r="J129">
        <f t="shared" ref="J129:J133" si="49">H129*I129</f>
        <v>2805</v>
      </c>
      <c r="K129" t="s">
        <v>19</v>
      </c>
      <c r="L129" s="1">
        <v>42737</v>
      </c>
      <c r="M129" s="1">
        <v>43098</v>
      </c>
      <c r="N129" t="s">
        <v>20</v>
      </c>
      <c r="O129" t="s">
        <v>525</v>
      </c>
    </row>
    <row r="130" spans="1:15" x14ac:dyDescent="0.25">
      <c r="A130" t="s">
        <v>12</v>
      </c>
      <c r="B130" t="s">
        <v>289</v>
      </c>
      <c r="C130" t="s">
        <v>127</v>
      </c>
      <c r="D130" s="3" t="s">
        <v>295</v>
      </c>
      <c r="E130" t="s">
        <v>67</v>
      </c>
      <c r="F130" t="s">
        <v>383</v>
      </c>
      <c r="G130" s="3" t="s">
        <v>295</v>
      </c>
      <c r="H130">
        <v>30</v>
      </c>
      <c r="I130">
        <f t="shared" si="47"/>
        <v>93.5</v>
      </c>
      <c r="J130">
        <f t="shared" si="49"/>
        <v>2805</v>
      </c>
      <c r="K130" t="s">
        <v>19</v>
      </c>
      <c r="L130" s="1">
        <v>42737</v>
      </c>
      <c r="M130" s="1">
        <v>43098</v>
      </c>
      <c r="N130" t="s">
        <v>29</v>
      </c>
      <c r="O130" t="s">
        <v>525</v>
      </c>
    </row>
    <row r="131" spans="1:15" x14ac:dyDescent="0.25">
      <c r="A131" t="s">
        <v>12</v>
      </c>
      <c r="B131" t="s">
        <v>290</v>
      </c>
      <c r="C131" t="s">
        <v>127</v>
      </c>
      <c r="D131" s="3" t="s">
        <v>296</v>
      </c>
      <c r="E131" t="s">
        <v>67</v>
      </c>
      <c r="F131" t="s">
        <v>383</v>
      </c>
      <c r="G131" s="3" t="s">
        <v>296</v>
      </c>
      <c r="H131">
        <v>45</v>
      </c>
      <c r="I131">
        <f t="shared" si="47"/>
        <v>93.5</v>
      </c>
      <c r="J131">
        <f t="shared" si="49"/>
        <v>4207.5</v>
      </c>
      <c r="K131" t="s">
        <v>19</v>
      </c>
      <c r="L131" s="1">
        <v>42737</v>
      </c>
      <c r="M131" s="1">
        <v>43098</v>
      </c>
      <c r="N131" t="s">
        <v>124</v>
      </c>
      <c r="O131" t="s">
        <v>585</v>
      </c>
    </row>
    <row r="132" spans="1:15" x14ac:dyDescent="0.25">
      <c r="A132" t="s">
        <v>12</v>
      </c>
      <c r="B132" t="s">
        <v>291</v>
      </c>
      <c r="C132" t="s">
        <v>127</v>
      </c>
      <c r="D132" s="3" t="s">
        <v>297</v>
      </c>
      <c r="E132" t="s">
        <v>67</v>
      </c>
      <c r="F132" t="s">
        <v>383</v>
      </c>
      <c r="G132" s="3" t="s">
        <v>297</v>
      </c>
      <c r="H132">
        <f>H127*15%</f>
        <v>22.175999999999998</v>
      </c>
      <c r="I132">
        <f t="shared" si="47"/>
        <v>74.2</v>
      </c>
      <c r="J132">
        <f t="shared" si="49"/>
        <v>1645.4592</v>
      </c>
      <c r="K132" t="s">
        <v>19</v>
      </c>
      <c r="L132" s="1">
        <v>42737</v>
      </c>
      <c r="M132" s="1">
        <v>43098</v>
      </c>
      <c r="N132" t="s">
        <v>165</v>
      </c>
      <c r="O132" t="s">
        <v>529</v>
      </c>
    </row>
    <row r="133" spans="1:15" x14ac:dyDescent="0.25">
      <c r="A133" t="s">
        <v>12</v>
      </c>
      <c r="B133" t="s">
        <v>292</v>
      </c>
      <c r="C133" t="s">
        <v>127</v>
      </c>
      <c r="D133" s="3" t="s">
        <v>298</v>
      </c>
      <c r="E133" t="s">
        <v>67</v>
      </c>
      <c r="F133" t="s">
        <v>383</v>
      </c>
      <c r="G133" s="3" t="s">
        <v>298</v>
      </c>
      <c r="H133">
        <f>H127*5%</f>
        <v>7.3920000000000003</v>
      </c>
      <c r="I133">
        <f t="shared" si="47"/>
        <v>74.2</v>
      </c>
      <c r="J133">
        <f t="shared" si="49"/>
        <v>548.4864</v>
      </c>
      <c r="K133" t="s">
        <v>19</v>
      </c>
      <c r="L133" s="1">
        <v>42737</v>
      </c>
      <c r="M133" s="1">
        <v>43098</v>
      </c>
      <c r="N133" t="s">
        <v>166</v>
      </c>
      <c r="O133" t="s">
        <v>534</v>
      </c>
    </row>
    <row r="134" spans="1:15" ht="31.5" x14ac:dyDescent="0.25">
      <c r="A134" t="s">
        <v>12</v>
      </c>
      <c r="B134" t="s">
        <v>123</v>
      </c>
      <c r="C134" t="s">
        <v>21</v>
      </c>
      <c r="D134" t="s">
        <v>122</v>
      </c>
      <c r="E134" t="s">
        <v>24</v>
      </c>
      <c r="F134" t="s">
        <v>384</v>
      </c>
      <c r="G134" s="3" t="s">
        <v>131</v>
      </c>
      <c r="H134">
        <f>SUMIF(C:C,B134,H:H)</f>
        <v>314.16000000000003</v>
      </c>
      <c r="I134">
        <v>0</v>
      </c>
      <c r="J134">
        <f>SUMIF(C:C,B134,J:J)</f>
        <v>34577.655680000003</v>
      </c>
      <c r="K134" t="s">
        <v>360</v>
      </c>
      <c r="L134" s="1">
        <v>42737</v>
      </c>
      <c r="M134" s="1">
        <v>43098</v>
      </c>
      <c r="O134" t="s">
        <v>362</v>
      </c>
    </row>
    <row r="135" spans="1:15" x14ac:dyDescent="0.25">
      <c r="A135" t="s">
        <v>12</v>
      </c>
      <c r="B135" t="s">
        <v>132</v>
      </c>
      <c r="C135" t="s">
        <v>123</v>
      </c>
      <c r="D135" s="3" t="s">
        <v>436</v>
      </c>
      <c r="E135" t="s">
        <v>47</v>
      </c>
      <c r="F135" t="s">
        <v>385</v>
      </c>
      <c r="G135" s="3" t="s">
        <v>439</v>
      </c>
      <c r="H135">
        <f>6*1.2*7.7</f>
        <v>55.44</v>
      </c>
      <c r="I135">
        <v>0</v>
      </c>
      <c r="J135">
        <f>SUMIF(C:C,B135,J:J)</f>
        <v>6349.1201200000005</v>
      </c>
      <c r="K135" t="s">
        <v>360</v>
      </c>
      <c r="L135" s="1">
        <v>42737</v>
      </c>
      <c r="M135" s="1">
        <v>43098</v>
      </c>
      <c r="O135" t="s">
        <v>415</v>
      </c>
    </row>
    <row r="136" spans="1:15" x14ac:dyDescent="0.25">
      <c r="A136" t="s">
        <v>12</v>
      </c>
      <c r="B136" t="s">
        <v>306</v>
      </c>
      <c r="C136" t="s">
        <v>132</v>
      </c>
      <c r="D136" s="3" t="s">
        <v>299</v>
      </c>
      <c r="E136" t="s">
        <v>67</v>
      </c>
      <c r="F136" t="s">
        <v>385</v>
      </c>
      <c r="G136" s="3" t="s">
        <v>299</v>
      </c>
      <c r="H136">
        <v>10.050000000000001</v>
      </c>
      <c r="I136">
        <f t="shared" ref="I136:I142" si="50">SUMIF(USKURZZS,N136,USRATES)</f>
        <v>62.3</v>
      </c>
      <c r="J136">
        <f t="shared" ref="J136" si="51">H136*I136</f>
        <v>626.11500000000001</v>
      </c>
      <c r="K136" t="s">
        <v>19</v>
      </c>
      <c r="L136" s="1">
        <v>42737</v>
      </c>
      <c r="M136" s="1">
        <v>43098</v>
      </c>
      <c r="N136" t="s">
        <v>25</v>
      </c>
      <c r="O136" t="s">
        <v>586</v>
      </c>
    </row>
    <row r="137" spans="1:15" x14ac:dyDescent="0.25">
      <c r="A137" t="s">
        <v>12</v>
      </c>
      <c r="B137" t="s">
        <v>307</v>
      </c>
      <c r="C137" t="s">
        <v>132</v>
      </c>
      <c r="D137" s="3" t="s">
        <v>300</v>
      </c>
      <c r="E137" t="s">
        <v>67</v>
      </c>
      <c r="F137" t="s">
        <v>385</v>
      </c>
      <c r="G137" s="3" t="s">
        <v>300</v>
      </c>
      <c r="H137">
        <f>H135*19%</f>
        <v>10.5336</v>
      </c>
      <c r="I137">
        <f t="shared" si="50"/>
        <v>74.2</v>
      </c>
      <c r="J137">
        <f t="shared" ref="J137:J142" si="52">H137*I137</f>
        <v>781.59312</v>
      </c>
      <c r="K137" t="s">
        <v>19</v>
      </c>
      <c r="L137" s="1">
        <v>42737</v>
      </c>
      <c r="M137" s="1">
        <v>43098</v>
      </c>
      <c r="N137" t="s">
        <v>26</v>
      </c>
      <c r="O137" t="s">
        <v>586</v>
      </c>
    </row>
    <row r="138" spans="1:15" x14ac:dyDescent="0.25">
      <c r="A138" t="s">
        <v>12</v>
      </c>
      <c r="B138" t="s">
        <v>308</v>
      </c>
      <c r="C138" t="s">
        <v>132</v>
      </c>
      <c r="D138" s="3" t="s">
        <v>303</v>
      </c>
      <c r="E138" t="s">
        <v>67</v>
      </c>
      <c r="F138" t="s">
        <v>385</v>
      </c>
      <c r="G138" s="3" t="s">
        <v>303</v>
      </c>
      <c r="H138">
        <v>20</v>
      </c>
      <c r="I138">
        <f t="shared" si="50"/>
        <v>134.875</v>
      </c>
      <c r="J138">
        <f t="shared" si="52"/>
        <v>2697.5</v>
      </c>
      <c r="K138" t="s">
        <v>19</v>
      </c>
      <c r="L138" s="1">
        <v>42737</v>
      </c>
      <c r="M138" s="1">
        <v>43098</v>
      </c>
      <c r="N138" t="s">
        <v>27</v>
      </c>
      <c r="O138" t="s">
        <v>587</v>
      </c>
    </row>
    <row r="139" spans="1:15" x14ac:dyDescent="0.25">
      <c r="A139" t="s">
        <v>12</v>
      </c>
      <c r="B139" t="s">
        <v>309</v>
      </c>
      <c r="C139" t="s">
        <v>132</v>
      </c>
      <c r="D139" s="3" t="s">
        <v>301</v>
      </c>
      <c r="E139" t="s">
        <v>67</v>
      </c>
      <c r="F139" t="s">
        <v>385</v>
      </c>
      <c r="G139" s="3" t="s">
        <v>301</v>
      </c>
      <c r="H139">
        <v>8</v>
      </c>
      <c r="I139">
        <f t="shared" si="50"/>
        <v>93.5</v>
      </c>
      <c r="J139">
        <f t="shared" si="52"/>
        <v>748</v>
      </c>
      <c r="K139" t="s">
        <v>19</v>
      </c>
      <c r="L139" s="1">
        <v>42737</v>
      </c>
      <c r="M139" s="1">
        <v>43098</v>
      </c>
      <c r="N139" t="s">
        <v>20</v>
      </c>
      <c r="O139" t="s">
        <v>522</v>
      </c>
    </row>
    <row r="140" spans="1:15" x14ac:dyDescent="0.25">
      <c r="A140" t="s">
        <v>12</v>
      </c>
      <c r="B140" t="s">
        <v>310</v>
      </c>
      <c r="C140" t="s">
        <v>132</v>
      </c>
      <c r="D140" s="3" t="s">
        <v>302</v>
      </c>
      <c r="E140" t="s">
        <v>67</v>
      </c>
      <c r="F140" t="s">
        <v>385</v>
      </c>
      <c r="G140" s="3" t="s">
        <v>302</v>
      </c>
      <c r="H140">
        <v>5</v>
      </c>
      <c r="I140">
        <f t="shared" si="50"/>
        <v>93.5</v>
      </c>
      <c r="J140">
        <f t="shared" si="52"/>
        <v>467.5</v>
      </c>
      <c r="K140" t="s">
        <v>19</v>
      </c>
      <c r="L140" s="1">
        <v>42737</v>
      </c>
      <c r="M140" s="1">
        <v>43098</v>
      </c>
      <c r="N140" t="s">
        <v>29</v>
      </c>
      <c r="O140" t="s">
        <v>588</v>
      </c>
    </row>
    <row r="141" spans="1:15" x14ac:dyDescent="0.25">
      <c r="A141" t="s">
        <v>12</v>
      </c>
      <c r="B141" t="s">
        <v>311</v>
      </c>
      <c r="C141" t="s">
        <v>132</v>
      </c>
      <c r="D141" s="3" t="s">
        <v>304</v>
      </c>
      <c r="E141" t="s">
        <v>67</v>
      </c>
      <c r="F141" t="s">
        <v>385</v>
      </c>
      <c r="G141" s="3" t="s">
        <v>304</v>
      </c>
      <c r="H141">
        <f>H135*15%</f>
        <v>8.3159999999999989</v>
      </c>
      <c r="I141">
        <f t="shared" si="50"/>
        <v>74.2</v>
      </c>
      <c r="J141">
        <f t="shared" si="52"/>
        <v>617.04719999999998</v>
      </c>
      <c r="K141" t="s">
        <v>19</v>
      </c>
      <c r="L141" s="1">
        <v>42737</v>
      </c>
      <c r="M141" s="1">
        <v>43098</v>
      </c>
      <c r="N141" t="s">
        <v>165</v>
      </c>
      <c r="O141" t="s">
        <v>589</v>
      </c>
    </row>
    <row r="142" spans="1:15" x14ac:dyDescent="0.25">
      <c r="A142" t="s">
        <v>12</v>
      </c>
      <c r="B142" t="s">
        <v>312</v>
      </c>
      <c r="C142" t="s">
        <v>132</v>
      </c>
      <c r="D142" s="3" t="s">
        <v>305</v>
      </c>
      <c r="E142" t="s">
        <v>67</v>
      </c>
      <c r="F142" t="s">
        <v>385</v>
      </c>
      <c r="G142" s="3" t="s">
        <v>305</v>
      </c>
      <c r="H142">
        <f>H135*10%</f>
        <v>5.5440000000000005</v>
      </c>
      <c r="I142">
        <f t="shared" si="50"/>
        <v>74.2</v>
      </c>
      <c r="J142">
        <f t="shared" si="52"/>
        <v>411.36480000000006</v>
      </c>
      <c r="K142" t="s">
        <v>19</v>
      </c>
      <c r="L142" s="1">
        <v>42737</v>
      </c>
      <c r="M142" s="1">
        <v>43098</v>
      </c>
      <c r="N142" t="s">
        <v>166</v>
      </c>
      <c r="O142" t="s">
        <v>529</v>
      </c>
    </row>
    <row r="143" spans="1:15" x14ac:dyDescent="0.25">
      <c r="A143" t="s">
        <v>12</v>
      </c>
      <c r="B143" t="s">
        <v>133</v>
      </c>
      <c r="C143" t="s">
        <v>123</v>
      </c>
      <c r="D143" s="3" t="s">
        <v>437</v>
      </c>
      <c r="E143" t="s">
        <v>47</v>
      </c>
      <c r="F143" t="s">
        <v>386</v>
      </c>
      <c r="G143" s="3" t="s">
        <v>440</v>
      </c>
      <c r="H143">
        <f>8*1.2*7.7</f>
        <v>73.92</v>
      </c>
      <c r="I143">
        <v>0</v>
      </c>
      <c r="J143">
        <f>SUMIF(C:C,B143,J:J)</f>
        <v>8083.5801599999995</v>
      </c>
      <c r="K143" t="s">
        <v>360</v>
      </c>
      <c r="L143" s="1">
        <v>42737</v>
      </c>
      <c r="M143" s="1">
        <v>43098</v>
      </c>
      <c r="O143" t="s">
        <v>414</v>
      </c>
    </row>
    <row r="144" spans="1:15" x14ac:dyDescent="0.25">
      <c r="A144" t="s">
        <v>12</v>
      </c>
      <c r="B144" t="s">
        <v>313</v>
      </c>
      <c r="C144" t="s">
        <v>133</v>
      </c>
      <c r="D144" s="3" t="s">
        <v>320</v>
      </c>
      <c r="E144" t="s">
        <v>67</v>
      </c>
      <c r="F144" t="s">
        <v>386</v>
      </c>
      <c r="G144" s="3" t="s">
        <v>320</v>
      </c>
      <c r="H144">
        <v>10.050000000000001</v>
      </c>
      <c r="I144">
        <f t="shared" ref="I144:I150" si="53">SUMIF(USKURZZS,N144,USRATES)</f>
        <v>62.3</v>
      </c>
      <c r="J144">
        <f t="shared" ref="J144" si="54">H144*I144</f>
        <v>626.11500000000001</v>
      </c>
      <c r="K144" t="s">
        <v>19</v>
      </c>
      <c r="L144" s="1">
        <v>42737</v>
      </c>
      <c r="M144" s="1">
        <v>43098</v>
      </c>
      <c r="N144" t="s">
        <v>25</v>
      </c>
      <c r="O144" t="s">
        <v>590</v>
      </c>
    </row>
    <row r="145" spans="1:15" x14ac:dyDescent="0.25">
      <c r="A145" t="s">
        <v>12</v>
      </c>
      <c r="B145" t="s">
        <v>314</v>
      </c>
      <c r="C145" t="s">
        <v>133</v>
      </c>
      <c r="D145" s="3" t="s">
        <v>321</v>
      </c>
      <c r="E145" t="s">
        <v>67</v>
      </c>
      <c r="F145" t="s">
        <v>386</v>
      </c>
      <c r="G145" s="3" t="s">
        <v>321</v>
      </c>
      <c r="H145">
        <f>H143*19%</f>
        <v>14.0448</v>
      </c>
      <c r="I145">
        <f t="shared" si="53"/>
        <v>74.2</v>
      </c>
      <c r="J145">
        <f t="shared" ref="J145:J150" si="55">H145*I145</f>
        <v>1042.1241600000001</v>
      </c>
      <c r="K145" t="s">
        <v>19</v>
      </c>
      <c r="L145" s="1">
        <v>42737</v>
      </c>
      <c r="M145" s="1">
        <v>43098</v>
      </c>
      <c r="N145" t="s">
        <v>26</v>
      </c>
      <c r="O145" t="s">
        <v>591</v>
      </c>
    </row>
    <row r="146" spans="1:15" x14ac:dyDescent="0.25">
      <c r="A146" t="s">
        <v>12</v>
      </c>
      <c r="B146" t="s">
        <v>315</v>
      </c>
      <c r="C146" t="s">
        <v>133</v>
      </c>
      <c r="D146" s="3" t="s">
        <v>322</v>
      </c>
      <c r="E146" t="s">
        <v>67</v>
      </c>
      <c r="F146" t="s">
        <v>386</v>
      </c>
      <c r="G146" s="3" t="s">
        <v>322</v>
      </c>
      <c r="H146">
        <v>27</v>
      </c>
      <c r="I146">
        <f t="shared" si="53"/>
        <v>134.875</v>
      </c>
      <c r="J146">
        <f t="shared" si="55"/>
        <v>3641.625</v>
      </c>
      <c r="K146" t="s">
        <v>19</v>
      </c>
      <c r="L146" s="1">
        <v>42737</v>
      </c>
      <c r="M146" s="1">
        <v>43098</v>
      </c>
      <c r="N146" t="s">
        <v>27</v>
      </c>
      <c r="O146" t="s">
        <v>592</v>
      </c>
    </row>
    <row r="147" spans="1:15" x14ac:dyDescent="0.25">
      <c r="A147" t="s">
        <v>12</v>
      </c>
      <c r="B147" t="s">
        <v>316</v>
      </c>
      <c r="C147" t="s">
        <v>133</v>
      </c>
      <c r="D147" s="3" t="s">
        <v>323</v>
      </c>
      <c r="E147" t="s">
        <v>67</v>
      </c>
      <c r="F147" t="s">
        <v>386</v>
      </c>
      <c r="G147" s="3" t="s">
        <v>323</v>
      </c>
      <c r="H147">
        <v>10</v>
      </c>
      <c r="I147">
        <f t="shared" si="53"/>
        <v>93.5</v>
      </c>
      <c r="J147">
        <f t="shared" si="55"/>
        <v>935</v>
      </c>
      <c r="K147" t="s">
        <v>19</v>
      </c>
      <c r="L147" s="1">
        <v>42737</v>
      </c>
      <c r="M147" s="1">
        <v>43098</v>
      </c>
      <c r="N147" t="s">
        <v>20</v>
      </c>
      <c r="O147" t="s">
        <v>593</v>
      </c>
    </row>
    <row r="148" spans="1:15" x14ac:dyDescent="0.25">
      <c r="A148" t="s">
        <v>12</v>
      </c>
      <c r="B148" t="s">
        <v>317</v>
      </c>
      <c r="C148" t="s">
        <v>133</v>
      </c>
      <c r="D148" s="3" t="s">
        <v>324</v>
      </c>
      <c r="E148" t="s">
        <v>67</v>
      </c>
      <c r="F148" t="s">
        <v>386</v>
      </c>
      <c r="G148" s="3" t="s">
        <v>324</v>
      </c>
      <c r="H148">
        <v>5</v>
      </c>
      <c r="I148">
        <f t="shared" si="53"/>
        <v>93.5</v>
      </c>
      <c r="J148">
        <f t="shared" si="55"/>
        <v>467.5</v>
      </c>
      <c r="K148" t="s">
        <v>19</v>
      </c>
      <c r="L148" s="1">
        <v>42737</v>
      </c>
      <c r="M148" s="1">
        <v>43098</v>
      </c>
      <c r="N148" t="s">
        <v>29</v>
      </c>
      <c r="O148" t="s">
        <v>588</v>
      </c>
    </row>
    <row r="149" spans="1:15" x14ac:dyDescent="0.25">
      <c r="A149" t="s">
        <v>12</v>
      </c>
      <c r="B149" t="s">
        <v>318</v>
      </c>
      <c r="C149" t="s">
        <v>133</v>
      </c>
      <c r="D149" s="3" t="s">
        <v>325</v>
      </c>
      <c r="E149" t="s">
        <v>67</v>
      </c>
      <c r="F149" t="s">
        <v>386</v>
      </c>
      <c r="G149" s="3" t="s">
        <v>325</v>
      </c>
      <c r="H149">
        <f>H143*15%</f>
        <v>11.087999999999999</v>
      </c>
      <c r="I149">
        <f t="shared" si="53"/>
        <v>74.2</v>
      </c>
      <c r="J149">
        <f t="shared" si="55"/>
        <v>822.7296</v>
      </c>
      <c r="K149" t="s">
        <v>19</v>
      </c>
      <c r="L149" s="1">
        <v>42737</v>
      </c>
      <c r="M149" s="1">
        <v>43098</v>
      </c>
      <c r="N149" t="s">
        <v>165</v>
      </c>
      <c r="O149" t="s">
        <v>529</v>
      </c>
    </row>
    <row r="150" spans="1:15" x14ac:dyDescent="0.25">
      <c r="A150" t="s">
        <v>12</v>
      </c>
      <c r="B150" t="s">
        <v>319</v>
      </c>
      <c r="C150" t="s">
        <v>133</v>
      </c>
      <c r="D150" s="3" t="s">
        <v>326</v>
      </c>
      <c r="E150" t="s">
        <v>67</v>
      </c>
      <c r="F150" t="s">
        <v>386</v>
      </c>
      <c r="G150" s="3" t="s">
        <v>326</v>
      </c>
      <c r="H150">
        <f>H143*10%</f>
        <v>7.3920000000000003</v>
      </c>
      <c r="I150">
        <f t="shared" si="53"/>
        <v>74.2</v>
      </c>
      <c r="J150">
        <f t="shared" si="55"/>
        <v>548.4864</v>
      </c>
      <c r="K150" t="s">
        <v>19</v>
      </c>
      <c r="L150" s="1">
        <v>42737</v>
      </c>
      <c r="M150" s="1">
        <v>43098</v>
      </c>
      <c r="N150" t="s">
        <v>166</v>
      </c>
      <c r="O150" t="s">
        <v>529</v>
      </c>
    </row>
    <row r="151" spans="1:15" x14ac:dyDescent="0.25">
      <c r="A151" t="s">
        <v>12</v>
      </c>
      <c r="B151" t="s">
        <v>134</v>
      </c>
      <c r="C151" t="s">
        <v>123</v>
      </c>
      <c r="D151" s="3" t="s">
        <v>438</v>
      </c>
      <c r="E151" t="s">
        <v>47</v>
      </c>
      <c r="F151" t="s">
        <v>387</v>
      </c>
      <c r="G151" s="3" t="s">
        <v>441</v>
      </c>
      <c r="H151">
        <f>16*1.2*7.7</f>
        <v>147.84</v>
      </c>
      <c r="I151">
        <v>0</v>
      </c>
      <c r="J151">
        <f>SUMIF(C:C,B151,J:J)</f>
        <v>15675.920319999999</v>
      </c>
      <c r="K151" t="s">
        <v>360</v>
      </c>
      <c r="L151" s="1">
        <v>42737</v>
      </c>
      <c r="M151" s="1">
        <v>43098</v>
      </c>
      <c r="O151" t="s">
        <v>416</v>
      </c>
    </row>
    <row r="152" spans="1:15" x14ac:dyDescent="0.25">
      <c r="A152" t="s">
        <v>12</v>
      </c>
      <c r="B152" t="s">
        <v>327</v>
      </c>
      <c r="C152" t="s">
        <v>134</v>
      </c>
      <c r="D152" s="3" t="s">
        <v>334</v>
      </c>
      <c r="E152" t="s">
        <v>67</v>
      </c>
      <c r="F152" t="s">
        <v>387</v>
      </c>
      <c r="G152" s="3" t="s">
        <v>334</v>
      </c>
      <c r="H152">
        <v>10.050000000000001</v>
      </c>
      <c r="I152">
        <f t="shared" ref="I152:I158" si="56">SUMIF(USKURZZS,N152,USRATES)</f>
        <v>62.3</v>
      </c>
      <c r="J152">
        <f t="shared" ref="J152" si="57">H152*I152</f>
        <v>626.11500000000001</v>
      </c>
      <c r="K152" t="s">
        <v>19</v>
      </c>
      <c r="L152" s="1">
        <v>42737</v>
      </c>
      <c r="M152" s="1">
        <v>43098</v>
      </c>
      <c r="N152" t="s">
        <v>25</v>
      </c>
      <c r="O152" t="s">
        <v>517</v>
      </c>
    </row>
    <row r="153" spans="1:15" x14ac:dyDescent="0.25">
      <c r="A153" t="s">
        <v>12</v>
      </c>
      <c r="B153" t="s">
        <v>328</v>
      </c>
      <c r="C153" t="s">
        <v>134</v>
      </c>
      <c r="D153" s="3" t="s">
        <v>335</v>
      </c>
      <c r="E153" t="s">
        <v>67</v>
      </c>
      <c r="F153" t="s">
        <v>387</v>
      </c>
      <c r="G153" s="3" t="s">
        <v>335</v>
      </c>
      <c r="H153">
        <f>H151*19%</f>
        <v>28.089600000000001</v>
      </c>
      <c r="I153">
        <f t="shared" si="56"/>
        <v>74.2</v>
      </c>
      <c r="J153">
        <f t="shared" ref="J153:J158" si="58">H153*I153</f>
        <v>2084.2483200000001</v>
      </c>
      <c r="K153" t="s">
        <v>19</v>
      </c>
      <c r="L153" s="1">
        <v>42737</v>
      </c>
      <c r="M153" s="1">
        <v>43098</v>
      </c>
      <c r="N153" t="s">
        <v>26</v>
      </c>
      <c r="O153" t="s">
        <v>518</v>
      </c>
    </row>
    <row r="154" spans="1:15" x14ac:dyDescent="0.25">
      <c r="A154" t="s">
        <v>12</v>
      </c>
      <c r="B154" t="s">
        <v>329</v>
      </c>
      <c r="C154" t="s">
        <v>134</v>
      </c>
      <c r="D154" s="3" t="s">
        <v>336</v>
      </c>
      <c r="E154" t="s">
        <v>67</v>
      </c>
      <c r="F154" t="s">
        <v>387</v>
      </c>
      <c r="G154" s="3" t="s">
        <v>336</v>
      </c>
      <c r="H154">
        <v>55</v>
      </c>
      <c r="I154">
        <f t="shared" si="56"/>
        <v>134.875</v>
      </c>
      <c r="J154">
        <f t="shared" si="58"/>
        <v>7418.125</v>
      </c>
      <c r="K154" t="s">
        <v>19</v>
      </c>
      <c r="L154" s="1">
        <v>42737</v>
      </c>
      <c r="M154" s="1">
        <v>43098</v>
      </c>
      <c r="N154" t="s">
        <v>27</v>
      </c>
      <c r="O154" t="s">
        <v>550</v>
      </c>
    </row>
    <row r="155" spans="1:15" x14ac:dyDescent="0.25">
      <c r="A155" t="s">
        <v>12</v>
      </c>
      <c r="B155" t="s">
        <v>330</v>
      </c>
      <c r="C155" t="s">
        <v>134</v>
      </c>
      <c r="D155" s="3" t="s">
        <v>337</v>
      </c>
      <c r="E155" t="s">
        <v>67</v>
      </c>
      <c r="F155" t="s">
        <v>387</v>
      </c>
      <c r="G155" s="3" t="s">
        <v>337</v>
      </c>
      <c r="H155">
        <v>20</v>
      </c>
      <c r="I155">
        <f t="shared" si="56"/>
        <v>93.5</v>
      </c>
      <c r="J155">
        <f t="shared" si="58"/>
        <v>1870</v>
      </c>
      <c r="K155" t="s">
        <v>19</v>
      </c>
      <c r="L155" s="1">
        <v>42737</v>
      </c>
      <c r="M155" s="1">
        <v>43098</v>
      </c>
      <c r="N155" t="s">
        <v>20</v>
      </c>
      <c r="O155" t="s">
        <v>524</v>
      </c>
    </row>
    <row r="156" spans="1:15" x14ac:dyDescent="0.25">
      <c r="A156" t="s">
        <v>12</v>
      </c>
      <c r="B156" t="s">
        <v>331</v>
      </c>
      <c r="C156" t="s">
        <v>134</v>
      </c>
      <c r="D156" s="3" t="s">
        <v>338</v>
      </c>
      <c r="E156" t="s">
        <v>67</v>
      </c>
      <c r="F156" t="s">
        <v>387</v>
      </c>
      <c r="G156" s="3" t="s">
        <v>338</v>
      </c>
      <c r="H156">
        <v>10</v>
      </c>
      <c r="I156">
        <f t="shared" si="56"/>
        <v>93.5</v>
      </c>
      <c r="J156">
        <f t="shared" si="58"/>
        <v>935</v>
      </c>
      <c r="K156" t="s">
        <v>19</v>
      </c>
      <c r="L156" s="1">
        <v>42737</v>
      </c>
      <c r="M156" s="1">
        <v>43098</v>
      </c>
      <c r="N156" t="s">
        <v>29</v>
      </c>
      <c r="O156" t="s">
        <v>525</v>
      </c>
    </row>
    <row r="157" spans="1:15" x14ac:dyDescent="0.25">
      <c r="A157" t="s">
        <v>12</v>
      </c>
      <c r="B157" t="s">
        <v>332</v>
      </c>
      <c r="C157" t="s">
        <v>134</v>
      </c>
      <c r="D157" s="3" t="s">
        <v>339</v>
      </c>
      <c r="E157" t="s">
        <v>67</v>
      </c>
      <c r="F157" t="s">
        <v>387</v>
      </c>
      <c r="G157" s="3" t="s">
        <v>339</v>
      </c>
      <c r="H157">
        <f>H151*15%</f>
        <v>22.175999999999998</v>
      </c>
      <c r="I157">
        <f t="shared" si="56"/>
        <v>74.2</v>
      </c>
      <c r="J157">
        <f t="shared" si="58"/>
        <v>1645.4592</v>
      </c>
      <c r="K157" t="s">
        <v>19</v>
      </c>
      <c r="L157" s="1">
        <v>42737</v>
      </c>
      <c r="M157" s="1">
        <v>43098</v>
      </c>
      <c r="N157" t="s">
        <v>165</v>
      </c>
      <c r="O157" t="s">
        <v>529</v>
      </c>
    </row>
    <row r="158" spans="1:15" x14ac:dyDescent="0.25">
      <c r="A158" t="s">
        <v>12</v>
      </c>
      <c r="B158" t="s">
        <v>333</v>
      </c>
      <c r="C158" t="s">
        <v>134</v>
      </c>
      <c r="D158" s="3" t="s">
        <v>340</v>
      </c>
      <c r="E158" t="s">
        <v>67</v>
      </c>
      <c r="F158" t="s">
        <v>387</v>
      </c>
      <c r="G158" s="3" t="s">
        <v>340</v>
      </c>
      <c r="H158">
        <f>H151*10%</f>
        <v>14.784000000000001</v>
      </c>
      <c r="I158">
        <f t="shared" si="56"/>
        <v>74.2</v>
      </c>
      <c r="J158">
        <f t="shared" si="58"/>
        <v>1096.9728</v>
      </c>
      <c r="K158" t="s">
        <v>19</v>
      </c>
      <c r="L158" s="1">
        <v>42737</v>
      </c>
      <c r="M158" s="1">
        <v>43098</v>
      </c>
      <c r="N158" t="s">
        <v>166</v>
      </c>
      <c r="O158" t="s">
        <v>529</v>
      </c>
    </row>
    <row r="159" spans="1:15" ht="47.25" x14ac:dyDescent="0.25">
      <c r="A159" t="s">
        <v>12</v>
      </c>
      <c r="B159" t="s">
        <v>135</v>
      </c>
      <c r="C159" t="s">
        <v>123</v>
      </c>
      <c r="D159" s="3" t="s">
        <v>136</v>
      </c>
      <c r="E159" t="s">
        <v>47</v>
      </c>
      <c r="F159" t="s">
        <v>388</v>
      </c>
      <c r="G159" s="3" t="s">
        <v>45</v>
      </c>
      <c r="H159">
        <f>4*1.2*7.7</f>
        <v>36.96</v>
      </c>
      <c r="I159">
        <v>0</v>
      </c>
      <c r="J159">
        <f>SUMIF(C:C,B159,J:J)</f>
        <v>4469.0350799999997</v>
      </c>
      <c r="K159" t="s">
        <v>360</v>
      </c>
      <c r="L159" s="1">
        <v>42737</v>
      </c>
      <c r="M159" s="1">
        <v>43098</v>
      </c>
      <c r="O159" t="s">
        <v>423</v>
      </c>
    </row>
    <row r="160" spans="1:15" x14ac:dyDescent="0.25">
      <c r="A160" t="s">
        <v>12</v>
      </c>
      <c r="B160" t="s">
        <v>341</v>
      </c>
      <c r="C160" t="s">
        <v>135</v>
      </c>
      <c r="D160" s="3" t="s">
        <v>348</v>
      </c>
      <c r="E160" t="s">
        <v>67</v>
      </c>
      <c r="F160" t="s">
        <v>388</v>
      </c>
      <c r="G160" s="3" t="s">
        <v>348</v>
      </c>
      <c r="H160">
        <v>10.050000000000001</v>
      </c>
      <c r="I160">
        <f t="shared" ref="I160:I166" si="59">SUMIF(USKURZZS,N160,USRATES)</f>
        <v>62.3</v>
      </c>
      <c r="J160">
        <f t="shared" ref="J160" si="60">H160*I160</f>
        <v>626.11500000000001</v>
      </c>
      <c r="K160" t="s">
        <v>19</v>
      </c>
      <c r="L160" s="1">
        <v>42737</v>
      </c>
      <c r="M160" s="1">
        <v>43098</v>
      </c>
      <c r="N160" t="s">
        <v>25</v>
      </c>
      <c r="O160" t="s">
        <v>517</v>
      </c>
    </row>
    <row r="161" spans="1:15" x14ac:dyDescent="0.25">
      <c r="A161" t="s">
        <v>12</v>
      </c>
      <c r="B161" t="s">
        <v>342</v>
      </c>
      <c r="C161" t="s">
        <v>135</v>
      </c>
      <c r="D161" s="3" t="s">
        <v>349</v>
      </c>
      <c r="E161" t="s">
        <v>67</v>
      </c>
      <c r="F161" t="s">
        <v>388</v>
      </c>
      <c r="G161" s="3" t="s">
        <v>349</v>
      </c>
      <c r="H161">
        <f>H159*19%</f>
        <v>7.0224000000000002</v>
      </c>
      <c r="I161">
        <f t="shared" si="59"/>
        <v>74.2</v>
      </c>
      <c r="J161">
        <f t="shared" ref="J161:J166" si="61">H161*I161</f>
        <v>521.06208000000004</v>
      </c>
      <c r="K161" t="s">
        <v>19</v>
      </c>
      <c r="L161" s="1">
        <v>42737</v>
      </c>
      <c r="M161" s="1">
        <v>43098</v>
      </c>
      <c r="N161" t="s">
        <v>26</v>
      </c>
      <c r="O161" t="s">
        <v>519</v>
      </c>
    </row>
    <row r="162" spans="1:15" x14ac:dyDescent="0.25">
      <c r="A162" t="s">
        <v>12</v>
      </c>
      <c r="B162" t="s">
        <v>343</v>
      </c>
      <c r="C162" t="s">
        <v>135</v>
      </c>
      <c r="D162" s="3" t="s">
        <v>350</v>
      </c>
      <c r="E162" t="s">
        <v>67</v>
      </c>
      <c r="F162" t="s">
        <v>388</v>
      </c>
      <c r="G162" s="3" t="s">
        <v>350</v>
      </c>
      <c r="H162">
        <v>14</v>
      </c>
      <c r="I162">
        <f t="shared" si="59"/>
        <v>134.875</v>
      </c>
      <c r="J162">
        <f t="shared" si="61"/>
        <v>1888.25</v>
      </c>
      <c r="K162" t="s">
        <v>19</v>
      </c>
      <c r="L162" s="1">
        <v>42737</v>
      </c>
      <c r="M162" s="1">
        <v>43098</v>
      </c>
      <c r="N162" t="s">
        <v>27</v>
      </c>
      <c r="O162" t="s">
        <v>549</v>
      </c>
    </row>
    <row r="163" spans="1:15" x14ac:dyDescent="0.25">
      <c r="A163" t="s">
        <v>12</v>
      </c>
      <c r="B163" t="s">
        <v>344</v>
      </c>
      <c r="C163" t="s">
        <v>135</v>
      </c>
      <c r="D163" s="3" t="s">
        <v>351</v>
      </c>
      <c r="E163" t="s">
        <v>67</v>
      </c>
      <c r="F163" t="s">
        <v>388</v>
      </c>
      <c r="G163" s="3" t="s">
        <v>351</v>
      </c>
      <c r="H163">
        <v>5</v>
      </c>
      <c r="I163">
        <f t="shared" si="59"/>
        <v>93.5</v>
      </c>
      <c r="J163">
        <f t="shared" si="61"/>
        <v>467.5</v>
      </c>
      <c r="K163" t="s">
        <v>19</v>
      </c>
      <c r="L163" s="1">
        <v>42737</v>
      </c>
      <c r="M163" s="1">
        <v>43098</v>
      </c>
      <c r="N163" t="s">
        <v>20</v>
      </c>
      <c r="O163" t="s">
        <v>526</v>
      </c>
    </row>
    <row r="164" spans="1:15" x14ac:dyDescent="0.25">
      <c r="A164" t="s">
        <v>12</v>
      </c>
      <c r="B164" t="s">
        <v>345</v>
      </c>
      <c r="C164" t="s">
        <v>135</v>
      </c>
      <c r="D164" s="3" t="s">
        <v>352</v>
      </c>
      <c r="E164" t="s">
        <v>67</v>
      </c>
      <c r="F164" t="s">
        <v>388</v>
      </c>
      <c r="G164" s="3" t="s">
        <v>352</v>
      </c>
      <c r="H164">
        <v>3</v>
      </c>
      <c r="I164">
        <f t="shared" si="59"/>
        <v>93.5</v>
      </c>
      <c r="J164">
        <f t="shared" si="61"/>
        <v>280.5</v>
      </c>
      <c r="K164" t="s">
        <v>19</v>
      </c>
      <c r="L164" s="1">
        <v>42737</v>
      </c>
      <c r="M164" s="1">
        <v>43098</v>
      </c>
      <c r="N164" t="s">
        <v>29</v>
      </c>
      <c r="O164" t="s">
        <v>525</v>
      </c>
    </row>
    <row r="165" spans="1:15" x14ac:dyDescent="0.25">
      <c r="A165" t="s">
        <v>12</v>
      </c>
      <c r="B165" t="s">
        <v>346</v>
      </c>
      <c r="C165" t="s">
        <v>135</v>
      </c>
      <c r="D165" s="3" t="s">
        <v>353</v>
      </c>
      <c r="E165" t="s">
        <v>67</v>
      </c>
      <c r="F165" t="s">
        <v>388</v>
      </c>
      <c r="G165" s="3" t="s">
        <v>353</v>
      </c>
      <c r="H165">
        <f>H159*15%</f>
        <v>5.5439999999999996</v>
      </c>
      <c r="I165">
        <f t="shared" si="59"/>
        <v>74.2</v>
      </c>
      <c r="J165">
        <f t="shared" si="61"/>
        <v>411.3648</v>
      </c>
      <c r="K165" t="s">
        <v>19</v>
      </c>
      <c r="L165" s="1">
        <v>42737</v>
      </c>
      <c r="M165" s="1">
        <v>43098</v>
      </c>
      <c r="N165" t="s">
        <v>165</v>
      </c>
      <c r="O165" t="s">
        <v>531</v>
      </c>
    </row>
    <row r="166" spans="1:15" x14ac:dyDescent="0.25">
      <c r="A166" t="s">
        <v>12</v>
      </c>
      <c r="B166" t="s">
        <v>347</v>
      </c>
      <c r="C166" t="s">
        <v>135</v>
      </c>
      <c r="D166" s="3" t="s">
        <v>354</v>
      </c>
      <c r="E166" t="s">
        <v>67</v>
      </c>
      <c r="F166" t="s">
        <v>388</v>
      </c>
      <c r="G166" s="3" t="s">
        <v>354</v>
      </c>
      <c r="H166">
        <f>H159*10%</f>
        <v>3.6960000000000002</v>
      </c>
      <c r="I166">
        <f t="shared" si="59"/>
        <v>74.2</v>
      </c>
      <c r="J166">
        <f t="shared" si="61"/>
        <v>274.2432</v>
      </c>
      <c r="K166" t="s">
        <v>19</v>
      </c>
      <c r="L166" s="1">
        <v>42737</v>
      </c>
      <c r="M166" s="1">
        <v>43098</v>
      </c>
      <c r="N166" t="s">
        <v>166</v>
      </c>
      <c r="O166" t="s">
        <v>529</v>
      </c>
    </row>
    <row r="167" spans="1:15" x14ac:dyDescent="0.25">
      <c r="A167" t="s">
        <v>12</v>
      </c>
      <c r="B167" t="s">
        <v>476</v>
      </c>
      <c r="C167" t="s">
        <v>13</v>
      </c>
      <c r="D167" s="3" t="s">
        <v>477</v>
      </c>
      <c r="E167" t="s">
        <v>47</v>
      </c>
      <c r="G167" s="3" t="s">
        <v>480</v>
      </c>
      <c r="H167">
        <v>0</v>
      </c>
      <c r="I167">
        <v>0</v>
      </c>
      <c r="J167">
        <f>SUMIF(C:C,B167,J:J)</f>
        <v>45497</v>
      </c>
      <c r="K167" t="s">
        <v>360</v>
      </c>
      <c r="L167" s="1">
        <v>42737</v>
      </c>
      <c r="M167" s="1">
        <v>43098</v>
      </c>
      <c r="O167" t="s">
        <v>362</v>
      </c>
    </row>
    <row r="168" spans="1:15" ht="267.75" x14ac:dyDescent="0.25">
      <c r="A168" t="s">
        <v>12</v>
      </c>
      <c r="B168" t="s">
        <v>478</v>
      </c>
      <c r="C168" t="s">
        <v>476</v>
      </c>
      <c r="D168" s="3" t="s">
        <v>479</v>
      </c>
      <c r="E168" t="s">
        <v>67</v>
      </c>
      <c r="F168" t="s">
        <v>494</v>
      </c>
      <c r="G168" s="3" t="s">
        <v>481</v>
      </c>
      <c r="H168">
        <v>0</v>
      </c>
      <c r="I168">
        <v>0</v>
      </c>
      <c r="J168">
        <v>45497</v>
      </c>
      <c r="K168" t="s">
        <v>19</v>
      </c>
      <c r="L168" s="1">
        <v>42737</v>
      </c>
      <c r="M168" s="1">
        <v>43098</v>
      </c>
      <c r="O168" s="3" t="s">
        <v>595</v>
      </c>
    </row>
    <row r="169" spans="1:15" x14ac:dyDescent="0.25">
      <c r="A169" t="s">
        <v>12</v>
      </c>
      <c r="B169" t="s">
        <v>467</v>
      </c>
      <c r="C169" t="s">
        <v>13</v>
      </c>
      <c r="D169" s="3" t="s">
        <v>468</v>
      </c>
      <c r="E169" t="s">
        <v>47</v>
      </c>
      <c r="G169" s="3" t="s">
        <v>469</v>
      </c>
      <c r="H169">
        <v>0</v>
      </c>
      <c r="I169">
        <v>0</v>
      </c>
      <c r="J169">
        <f>SUMIF(C:C,B169,J:J)</f>
        <v>161899</v>
      </c>
      <c r="K169" t="s">
        <v>360</v>
      </c>
      <c r="L169" s="1">
        <v>42737</v>
      </c>
      <c r="M169" s="1">
        <v>43098</v>
      </c>
      <c r="O169" t="s">
        <v>362</v>
      </c>
    </row>
    <row r="170" spans="1:15" x14ac:dyDescent="0.25">
      <c r="A170" t="s">
        <v>12</v>
      </c>
      <c r="B170" t="s">
        <v>471</v>
      </c>
      <c r="C170" t="s">
        <v>467</v>
      </c>
      <c r="D170" s="3" t="s">
        <v>470</v>
      </c>
      <c r="E170" t="s">
        <v>67</v>
      </c>
      <c r="F170" t="s">
        <v>496</v>
      </c>
      <c r="G170" s="3" t="s">
        <v>470</v>
      </c>
      <c r="H170">
        <v>0</v>
      </c>
      <c r="I170">
        <v>0</v>
      </c>
      <c r="J170">
        <v>1000</v>
      </c>
      <c r="K170" t="s">
        <v>19</v>
      </c>
      <c r="L170" s="1">
        <v>42737</v>
      </c>
      <c r="M170" s="1">
        <v>43098</v>
      </c>
      <c r="O170" t="s">
        <v>568</v>
      </c>
    </row>
    <row r="171" spans="1:15" x14ac:dyDescent="0.25">
      <c r="A171" t="s">
        <v>12</v>
      </c>
      <c r="B171" t="s">
        <v>472</v>
      </c>
      <c r="C171" t="s">
        <v>467</v>
      </c>
      <c r="D171" s="3" t="s">
        <v>473</v>
      </c>
      <c r="E171" t="s">
        <v>67</v>
      </c>
      <c r="F171" t="s">
        <v>497</v>
      </c>
      <c r="G171" s="3" t="s">
        <v>473</v>
      </c>
      <c r="H171">
        <v>0</v>
      </c>
      <c r="I171">
        <v>0</v>
      </c>
      <c r="J171">
        <v>500</v>
      </c>
      <c r="K171" t="s">
        <v>19</v>
      </c>
      <c r="L171" s="1">
        <v>42737</v>
      </c>
      <c r="M171" s="1">
        <v>43098</v>
      </c>
      <c r="O171" t="s">
        <v>569</v>
      </c>
    </row>
    <row r="172" spans="1:15" x14ac:dyDescent="0.25">
      <c r="A172" t="s">
        <v>12</v>
      </c>
      <c r="B172" t="s">
        <v>475</v>
      </c>
      <c r="C172" t="s">
        <v>467</v>
      </c>
      <c r="D172" s="3" t="s">
        <v>474</v>
      </c>
      <c r="E172" t="s">
        <v>67</v>
      </c>
      <c r="F172" t="s">
        <v>498</v>
      </c>
      <c r="G172" s="3" t="s">
        <v>474</v>
      </c>
      <c r="H172">
        <v>0</v>
      </c>
      <c r="I172">
        <v>0</v>
      </c>
      <c r="J172">
        <v>500</v>
      </c>
      <c r="K172" t="s">
        <v>19</v>
      </c>
      <c r="L172" s="1">
        <v>42737</v>
      </c>
      <c r="M172" s="1">
        <v>43098</v>
      </c>
      <c r="O172" t="s">
        <v>569</v>
      </c>
    </row>
    <row r="173" spans="1:15" x14ac:dyDescent="0.25">
      <c r="A173" t="s">
        <v>12</v>
      </c>
      <c r="B173" t="s">
        <v>482</v>
      </c>
      <c r="C173" t="s">
        <v>467</v>
      </c>
      <c r="D173" s="3" t="s">
        <v>483</v>
      </c>
      <c r="E173" t="s">
        <v>67</v>
      </c>
      <c r="F173" t="s">
        <v>499</v>
      </c>
      <c r="G173" s="3" t="s">
        <v>483</v>
      </c>
      <c r="H173">
        <v>0</v>
      </c>
      <c r="I173">
        <v>0</v>
      </c>
      <c r="J173">
        <v>4300</v>
      </c>
      <c r="K173" t="s">
        <v>19</v>
      </c>
      <c r="L173" s="1">
        <v>42737</v>
      </c>
      <c r="M173" s="1">
        <v>43098</v>
      </c>
      <c r="O173" t="s">
        <v>570</v>
      </c>
    </row>
    <row r="174" spans="1:15" x14ac:dyDescent="0.25">
      <c r="A174" t="s">
        <v>12</v>
      </c>
      <c r="B174" t="s">
        <v>491</v>
      </c>
      <c r="C174" t="s">
        <v>467</v>
      </c>
      <c r="D174" s="3" t="s">
        <v>492</v>
      </c>
      <c r="E174" t="s">
        <v>67</v>
      </c>
      <c r="F174" t="s">
        <v>495</v>
      </c>
      <c r="G174" s="3" t="s">
        <v>493</v>
      </c>
      <c r="H174">
        <v>0</v>
      </c>
      <c r="I174">
        <v>0</v>
      </c>
      <c r="J174">
        <v>155599</v>
      </c>
      <c r="K174" t="s">
        <v>19</v>
      </c>
      <c r="L174" s="1">
        <v>42737</v>
      </c>
      <c r="M174" s="1">
        <v>43098</v>
      </c>
      <c r="O174" t="s">
        <v>571</v>
      </c>
    </row>
    <row r="175" spans="1:15" x14ac:dyDescent="0.25">
      <c r="A175" t="s">
        <v>454</v>
      </c>
      <c r="B175" t="s">
        <v>455</v>
      </c>
      <c r="C175" t="s">
        <v>454</v>
      </c>
      <c r="D175" t="s">
        <v>442</v>
      </c>
      <c r="E175" t="s">
        <v>47</v>
      </c>
      <c r="F175" t="s">
        <v>443</v>
      </c>
      <c r="G175" s="3" t="s">
        <v>444</v>
      </c>
      <c r="H175">
        <v>0</v>
      </c>
      <c r="I175">
        <v>0</v>
      </c>
      <c r="J175">
        <v>0</v>
      </c>
      <c r="K175" t="s">
        <v>19</v>
      </c>
      <c r="L175" s="1">
        <v>42737</v>
      </c>
      <c r="M175" s="1">
        <v>43098</v>
      </c>
      <c r="O175" t="s">
        <v>362</v>
      </c>
    </row>
    <row r="176" spans="1:15" ht="63" x14ac:dyDescent="0.25">
      <c r="A176" t="s">
        <v>454</v>
      </c>
      <c r="B176" t="s">
        <v>456</v>
      </c>
      <c r="C176" t="s">
        <v>454</v>
      </c>
      <c r="D176" t="s">
        <v>445</v>
      </c>
      <c r="E176" t="s">
        <v>47</v>
      </c>
      <c r="F176" t="s">
        <v>446</v>
      </c>
      <c r="G176" s="3" t="s">
        <v>458</v>
      </c>
      <c r="H176">
        <v>0</v>
      </c>
      <c r="I176">
        <v>0</v>
      </c>
      <c r="J176">
        <v>0</v>
      </c>
      <c r="K176" t="s">
        <v>19</v>
      </c>
      <c r="L176" s="1">
        <v>42737</v>
      </c>
      <c r="M176" s="1">
        <v>43098</v>
      </c>
      <c r="O176" t="s">
        <v>362</v>
      </c>
    </row>
    <row r="177" spans="1:15" ht="63" x14ac:dyDescent="0.25">
      <c r="A177" t="s">
        <v>454</v>
      </c>
      <c r="B177" t="s">
        <v>457</v>
      </c>
      <c r="C177" t="s">
        <v>454</v>
      </c>
      <c r="D177" t="s">
        <v>450</v>
      </c>
      <c r="E177" t="s">
        <v>47</v>
      </c>
      <c r="F177" t="s">
        <v>451</v>
      </c>
      <c r="G177" s="3" t="s">
        <v>459</v>
      </c>
      <c r="H177">
        <v>0</v>
      </c>
      <c r="I177">
        <v>0</v>
      </c>
      <c r="J177">
        <v>0</v>
      </c>
      <c r="K177" t="s">
        <v>19</v>
      </c>
      <c r="L177" s="1">
        <v>42737</v>
      </c>
      <c r="M177" s="1">
        <v>43098</v>
      </c>
      <c r="O177" t="s">
        <v>362</v>
      </c>
    </row>
  </sheetData>
  <autoFilter ref="A1:O177"/>
  <pageMargins left="0.7" right="0.7" top="0.78740157499999996" bottom="0.78740157499999996"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14"/>
  <sheetViews>
    <sheetView workbookViewId="0">
      <selection activeCell="E14" sqref="E14"/>
    </sheetView>
  </sheetViews>
  <sheetFormatPr baseColWidth="10" defaultRowHeight="15.75" x14ac:dyDescent="0.25"/>
  <cols>
    <col min="3" max="3" width="39" customWidth="1"/>
    <col min="4" max="4" width="26.75" customWidth="1"/>
    <col min="5" max="5" width="98.75" customWidth="1"/>
  </cols>
  <sheetData>
    <row r="4" spans="3:5" ht="16.5" thickBot="1" x14ac:dyDescent="0.3">
      <c r="C4" s="4" t="s">
        <v>442</v>
      </c>
      <c r="D4" s="5" t="s">
        <v>443</v>
      </c>
      <c r="E4" s="5" t="s">
        <v>444</v>
      </c>
    </row>
    <row r="5" spans="3:5" ht="30" x14ac:dyDescent="0.25">
      <c r="C5" s="8" t="s">
        <v>445</v>
      </c>
      <c r="D5" s="8" t="s">
        <v>446</v>
      </c>
      <c r="E5" s="6" t="s">
        <v>447</v>
      </c>
    </row>
    <row r="6" spans="3:5" x14ac:dyDescent="0.25">
      <c r="C6" s="9"/>
      <c r="D6" s="9"/>
      <c r="E6" s="6" t="s">
        <v>448</v>
      </c>
    </row>
    <row r="7" spans="3:5" ht="16.5" thickBot="1" x14ac:dyDescent="0.3">
      <c r="C7" s="10"/>
      <c r="D7" s="10"/>
      <c r="E7" s="5" t="s">
        <v>449</v>
      </c>
    </row>
    <row r="8" spans="3:5" x14ac:dyDescent="0.25">
      <c r="C8" s="8" t="s">
        <v>450</v>
      </c>
      <c r="D8" s="8" t="s">
        <v>451</v>
      </c>
      <c r="E8" s="6" t="s">
        <v>452</v>
      </c>
    </row>
    <row r="9" spans="3:5" ht="16.5" thickBot="1" x14ac:dyDescent="0.3">
      <c r="C9" s="10"/>
      <c r="D9" s="10"/>
      <c r="E9" s="5" t="s">
        <v>453</v>
      </c>
    </row>
    <row r="12" spans="3:5" x14ac:dyDescent="0.25">
      <c r="E12" t="str">
        <f>CONCATENATE(E5,E6,E7)</f>
        <v>Inhalt dieses Arbeitspakets wird es sein, den in 2016 eingefrorener RfC Hash-Wert, in 2017 umzusetzen. Die Aufwände werden unter-anderem folgende Punkte enthalten:Analyse für die Umsetzung des RfC Hash-WertUmsetzung des RfC Hash-Wert bei der WIST</v>
      </c>
    </row>
    <row r="14" spans="3:5" x14ac:dyDescent="0.25">
      <c r="E14" t="str">
        <f>CONCATENATE(E8,E9)</f>
        <v>Übergabe der Verantwortlichkeiten für Support und Betrieb an die relevanten Organisationseinheiten.Auflösung der Projektmanagementorganisation, mit dem Ziel, dass die WIST ab 2018 im Linienbetrieb geführt werden kann</v>
      </c>
    </row>
  </sheetData>
  <mergeCells count="4">
    <mergeCell ref="C5:C7"/>
    <mergeCell ref="D5:D7"/>
    <mergeCell ref="C8:C9"/>
    <mergeCell ref="D8:D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11"/>
  <sheetViews>
    <sheetView workbookViewId="0">
      <selection activeCell="E9" sqref="E9"/>
    </sheetView>
  </sheetViews>
  <sheetFormatPr baseColWidth="10" defaultRowHeight="15.75" x14ac:dyDescent="0.25"/>
  <sheetData>
    <row r="4" spans="3:3" x14ac:dyDescent="0.25">
      <c r="C4">
        <v>1487.64</v>
      </c>
    </row>
    <row r="5" spans="3:3" x14ac:dyDescent="0.25">
      <c r="C5" s="7">
        <v>363.05500000000001</v>
      </c>
    </row>
    <row r="6" spans="3:3" x14ac:dyDescent="0.25">
      <c r="C6">
        <v>1788.71</v>
      </c>
    </row>
    <row r="7" spans="3:3" x14ac:dyDescent="0.25">
      <c r="C7">
        <v>1190.2660000000001</v>
      </c>
    </row>
    <row r="8" spans="3:3" x14ac:dyDescent="0.25">
      <c r="C8">
        <v>407.33</v>
      </c>
    </row>
    <row r="9" spans="3:3" x14ac:dyDescent="0.25">
      <c r="C9">
        <v>363.44</v>
      </c>
    </row>
    <row r="10" spans="3:3" x14ac:dyDescent="0.25">
      <c r="C10">
        <v>314.16000000000003</v>
      </c>
    </row>
    <row r="11" spans="3:3" x14ac:dyDescent="0.25">
      <c r="C11" t="s">
        <v>461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24"/>
  <sheetViews>
    <sheetView workbookViewId="0">
      <selection activeCell="C18" sqref="C18"/>
    </sheetView>
  </sheetViews>
  <sheetFormatPr baseColWidth="10" defaultRowHeight="15.75" x14ac:dyDescent="0.25"/>
  <sheetData>
    <row r="4" spans="1:3" x14ac:dyDescent="0.25">
      <c r="A4" t="s">
        <v>25</v>
      </c>
      <c r="B4" t="s">
        <v>486</v>
      </c>
      <c r="C4">
        <f t="shared" ref="C4:C18" si="0">SUMIF(TARKLASSES,B4,RATES)</f>
        <v>62.3</v>
      </c>
    </row>
    <row r="5" spans="1:3" x14ac:dyDescent="0.25">
      <c r="A5" t="s">
        <v>26</v>
      </c>
      <c r="B5" t="s">
        <v>487</v>
      </c>
      <c r="C5">
        <f t="shared" si="0"/>
        <v>74.2</v>
      </c>
    </row>
    <row r="6" spans="1:3" x14ac:dyDescent="0.25">
      <c r="A6" t="s">
        <v>150</v>
      </c>
      <c r="B6" t="s">
        <v>488</v>
      </c>
      <c r="C6">
        <f t="shared" si="0"/>
        <v>93.5</v>
      </c>
    </row>
    <row r="7" spans="1:3" x14ac:dyDescent="0.25">
      <c r="A7" t="s">
        <v>20</v>
      </c>
      <c r="B7" t="s">
        <v>488</v>
      </c>
      <c r="C7">
        <f t="shared" si="0"/>
        <v>93.5</v>
      </c>
    </row>
    <row r="8" spans="1:3" x14ac:dyDescent="0.25">
      <c r="A8" t="s">
        <v>124</v>
      </c>
      <c r="B8" t="s">
        <v>488</v>
      </c>
      <c r="C8">
        <f t="shared" si="0"/>
        <v>93.5</v>
      </c>
    </row>
    <row r="9" spans="1:3" x14ac:dyDescent="0.25">
      <c r="A9" t="s">
        <v>28</v>
      </c>
      <c r="B9" t="s">
        <v>488</v>
      </c>
      <c r="C9">
        <f t="shared" si="0"/>
        <v>93.5</v>
      </c>
    </row>
    <row r="10" spans="1:3" x14ac:dyDescent="0.25">
      <c r="A10" t="s">
        <v>141</v>
      </c>
      <c r="B10" t="s">
        <v>487</v>
      </c>
      <c r="C10">
        <f t="shared" si="0"/>
        <v>74.2</v>
      </c>
    </row>
    <row r="11" spans="1:3" x14ac:dyDescent="0.25">
      <c r="A11" t="s">
        <v>165</v>
      </c>
      <c r="B11" t="s">
        <v>487</v>
      </c>
      <c r="C11">
        <f t="shared" si="0"/>
        <v>74.2</v>
      </c>
    </row>
    <row r="12" spans="1:3" x14ac:dyDescent="0.25">
      <c r="A12" t="s">
        <v>166</v>
      </c>
      <c r="B12" t="s">
        <v>487</v>
      </c>
      <c r="C12">
        <f t="shared" si="0"/>
        <v>74.2</v>
      </c>
    </row>
    <row r="13" spans="1:3" x14ac:dyDescent="0.25">
      <c r="A13" t="s">
        <v>167</v>
      </c>
      <c r="B13" t="s">
        <v>487</v>
      </c>
      <c r="C13">
        <f t="shared" si="0"/>
        <v>74.2</v>
      </c>
    </row>
    <row r="14" spans="1:3" x14ac:dyDescent="0.25">
      <c r="A14" t="s">
        <v>29</v>
      </c>
      <c r="B14" t="s">
        <v>488</v>
      </c>
      <c r="C14">
        <f t="shared" si="0"/>
        <v>93.5</v>
      </c>
    </row>
    <row r="15" spans="1:3" x14ac:dyDescent="0.25">
      <c r="A15" t="s">
        <v>258</v>
      </c>
      <c r="B15" t="s">
        <v>488</v>
      </c>
      <c r="C15">
        <f t="shared" si="0"/>
        <v>93.5</v>
      </c>
    </row>
    <row r="16" spans="1:3" x14ac:dyDescent="0.25">
      <c r="A16" t="s">
        <v>257</v>
      </c>
      <c r="B16" t="s">
        <v>486</v>
      </c>
      <c r="C16">
        <f t="shared" si="0"/>
        <v>62.3</v>
      </c>
    </row>
    <row r="17" spans="1:3" x14ac:dyDescent="0.25">
      <c r="A17" t="s">
        <v>490</v>
      </c>
      <c r="B17" t="s">
        <v>487</v>
      </c>
      <c r="C17">
        <f t="shared" si="0"/>
        <v>74.2</v>
      </c>
    </row>
    <row r="18" spans="1:3" x14ac:dyDescent="0.25">
      <c r="A18" t="s">
        <v>27</v>
      </c>
      <c r="B18" t="s">
        <v>489</v>
      </c>
      <c r="C18">
        <f t="shared" si="0"/>
        <v>134.875</v>
      </c>
    </row>
    <row r="21" spans="1:3" x14ac:dyDescent="0.25">
      <c r="A21" t="s">
        <v>486</v>
      </c>
      <c r="B21">
        <v>62.3</v>
      </c>
    </row>
    <row r="22" spans="1:3" x14ac:dyDescent="0.25">
      <c r="A22" t="s">
        <v>487</v>
      </c>
      <c r="B22">
        <v>74.2</v>
      </c>
    </row>
    <row r="23" spans="1:3" x14ac:dyDescent="0.25">
      <c r="A23" t="s">
        <v>488</v>
      </c>
      <c r="B23">
        <v>93.5</v>
      </c>
    </row>
    <row r="24" spans="1:3" x14ac:dyDescent="0.25">
      <c r="A24" t="s">
        <v>489</v>
      </c>
      <c r="B24">
        <f>1079/8</f>
        <v>134.875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CCTASK</vt:lpstr>
      <vt:lpstr>Tabelle1</vt:lpstr>
      <vt:lpstr>Tabelle2</vt:lpstr>
      <vt:lpstr>Tarife</vt:lpstr>
      <vt:lpstr>RATES</vt:lpstr>
      <vt:lpstr>TARKLASSES</vt:lpstr>
      <vt:lpstr>USKURZZS</vt:lpstr>
      <vt:lpstr>USRATES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Wolfgang Scherer</cp:lastModifiedBy>
  <dcterms:modified xsi:type="dcterms:W3CDTF">2017-04-11T08:59:48Z</dcterms:modified>
</cp:coreProperties>
</file>